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M:\PFA_DA\3. Marchés\1. En préparation\2023-062_Travaux_modulaires_vestiaires_rugby\01- Préparation\2. DCE_docs_de_travail\pieces ecrites\DPGF\"/>
    </mc:Choice>
  </mc:AlternateContent>
  <xr:revisionPtr revIDLastSave="0" documentId="13_ncr:1_{FA1E6585-00A7-4A88-AF52-B0BA034D9622}" xr6:coauthVersionLast="47" xr6:coauthVersionMax="47" xr10:uidLastSave="{00000000-0000-0000-0000-000000000000}"/>
  <bookViews>
    <workbookView xWindow="53880" yWindow="-120" windowWidth="29040" windowHeight="15840" activeTab="1" xr2:uid="{00000000-000D-0000-FFFF-FFFF00000000}"/>
  </bookViews>
  <sheets>
    <sheet name="Page de garde" sheetId="1" r:id="rId1"/>
    <sheet name="DPGF" sheetId="2" r:id="rId2"/>
    <sheet name="Paramètres" sheetId="3" state="hidden" r:id="rId3"/>
    <sheet name="Version" sheetId="4" state="hidden" r:id="rId4"/>
  </sheets>
  <definedNames>
    <definedName name="CODELOT">Paramètres!$C$9</definedName>
    <definedName name="CPVILLEDOSSIER">Paramètres!$C$26:$J$26</definedName>
    <definedName name="DATEVALEUR">Paramètres!$C$13</definedName>
    <definedName name="_xlnm.Print_Titles" localSheetId="1">DPGF!$1:$3</definedName>
    <definedName name="INDICELOT">Paramètres!$C$17</definedName>
    <definedName name="NUMDOSSIER">Paramètres!$C$7</definedName>
    <definedName name="OBSERVATIONCONSULTE">#REF!</definedName>
    <definedName name="PARCELLEDOSSIER">Paramètres!$C$28:$J$28</definedName>
    <definedName name="PHASELOT">Paramètres!$C$15</definedName>
    <definedName name="RUEDOSSIER">Paramètres!$C$24:$J$24</definedName>
    <definedName name="TAUXTVA1">Paramètres!$C$19</definedName>
    <definedName name="TAUXTVA2">Paramètres!$C$20</definedName>
    <definedName name="TAUXTVA3">Paramètres!$C$21</definedName>
    <definedName name="TAUXTVA4">Paramètres!$C$22</definedName>
    <definedName name="TIERSADRSSPOS">#REF!</definedName>
    <definedName name="TIERSBTPOS">#REF!</definedName>
    <definedName name="TIERSCONTACT">#REF!</definedName>
    <definedName name="TIERSCP">#REF!</definedName>
    <definedName name="TIERSEMAIL">#REF!</definedName>
    <definedName name="TIERSFAX">#REF!</definedName>
    <definedName name="TIERSLOCALITE">#REF!</definedName>
    <definedName name="TIERSNOM">#REF!</definedName>
    <definedName name="TIERSTEL">#REF!</definedName>
    <definedName name="TIERSTELP">#REF!</definedName>
    <definedName name="TIERSVILLE">#REF!</definedName>
    <definedName name="TITREDOC">Paramètres!$C$3:$J$3</definedName>
    <definedName name="TITREDOSSIER">Paramètres!$C$5:$J$5</definedName>
    <definedName name="TITRELOT">Paramètres!$C$11:$J$11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97" i="3" l="1"/>
  <c r="AA8" i="3"/>
  <c r="J733" i="2"/>
  <c r="J725" i="2"/>
  <c r="J716" i="2"/>
  <c r="J698" i="2"/>
  <c r="J688" i="2"/>
  <c r="J682" i="2"/>
  <c r="J678" i="2"/>
  <c r="J670" i="2"/>
  <c r="J664" i="2"/>
  <c r="J662" i="2"/>
  <c r="J655" i="2"/>
  <c r="J645" i="2"/>
  <c r="J639" i="2"/>
  <c r="J636" i="2"/>
  <c r="J630" i="2"/>
  <c r="J627" i="2"/>
  <c r="J624" i="2"/>
  <c r="J618" i="2"/>
  <c r="J590" i="2"/>
  <c r="J583" i="2"/>
  <c r="J580" i="2"/>
  <c r="J576" i="2"/>
  <c r="J573" i="2"/>
  <c r="J564" i="2"/>
  <c r="J531" i="2"/>
  <c r="J525" i="2"/>
  <c r="J515" i="2"/>
  <c r="J508" i="2"/>
  <c r="J484" i="2"/>
  <c r="J482" i="2"/>
  <c r="J479" i="2"/>
  <c r="J477" i="2"/>
  <c r="J461" i="2"/>
  <c r="J452" i="2"/>
  <c r="J436" i="2"/>
  <c r="J434" i="2"/>
  <c r="J431" i="2"/>
  <c r="J428" i="2"/>
  <c r="J426" i="2"/>
  <c r="J411" i="2"/>
  <c r="J408" i="2"/>
  <c r="J406" i="2"/>
  <c r="J404" i="2"/>
  <c r="J402" i="2"/>
  <c r="J400" i="2"/>
  <c r="J384" i="2"/>
  <c r="J378" i="2"/>
  <c r="J372" i="2"/>
  <c r="J366" i="2"/>
  <c r="J364" i="2"/>
  <c r="J362" i="2"/>
  <c r="J357" i="2"/>
  <c r="J351" i="2"/>
  <c r="J349" i="2"/>
  <c r="J346" i="2"/>
  <c r="J337" i="2"/>
  <c r="J330" i="2"/>
  <c r="J317" i="2"/>
  <c r="J311" i="2"/>
  <c r="J308" i="2"/>
  <c r="J300" i="2"/>
  <c r="J298" i="2"/>
  <c r="J296" i="2"/>
  <c r="J289" i="2"/>
  <c r="J287" i="2"/>
  <c r="J285" i="2"/>
  <c r="J282" i="2"/>
  <c r="J276" i="2"/>
  <c r="J274" i="2"/>
  <c r="J272" i="2"/>
  <c r="J270" i="2"/>
  <c r="J268" i="2"/>
  <c r="J234" i="2"/>
  <c r="J229" i="2"/>
  <c r="J223" i="2"/>
  <c r="J221" i="2"/>
  <c r="J219" i="2"/>
  <c r="J216" i="2"/>
  <c r="J209" i="2"/>
  <c r="J205" i="2"/>
  <c r="J194" i="2"/>
  <c r="J190" i="2"/>
  <c r="J179" i="2"/>
  <c r="J177" i="2"/>
  <c r="J171" i="2"/>
  <c r="J169" i="2"/>
  <c r="J167" i="2"/>
  <c r="J165" i="2"/>
  <c r="J163" i="2"/>
  <c r="J156" i="2"/>
  <c r="J150" i="2"/>
  <c r="J144" i="2"/>
  <c r="J142" i="2"/>
  <c r="J136" i="2"/>
  <c r="J134" i="2"/>
  <c r="J118" i="2"/>
  <c r="J112" i="2"/>
  <c r="J105" i="2"/>
  <c r="J97" i="2"/>
  <c r="J95" i="2"/>
  <c r="J63" i="2"/>
  <c r="J61" i="2"/>
  <c r="J59" i="2"/>
  <c r="J57" i="2"/>
  <c r="J55" i="2"/>
  <c r="J53" i="2"/>
  <c r="J51" i="2"/>
  <c r="J49" i="2"/>
  <c r="J41" i="2"/>
  <c r="J33" i="2"/>
  <c r="F745" i="2" l="1"/>
  <c r="F746" i="2"/>
  <c r="F747" i="2"/>
  <c r="F741" i="2"/>
  <c r="F742" i="2"/>
  <c r="F744" i="2"/>
  <c r="F743" i="2"/>
  <c r="F740" i="2"/>
  <c r="F751" i="2"/>
  <c r="F750" i="2"/>
  <c r="F752" i="2" l="1"/>
  <c r="AA1" i="3" s="1"/>
  <c r="AA37" i="3" s="1"/>
  <c r="AA3" i="3" l="1"/>
  <c r="AA4" i="3" s="1"/>
  <c r="AA32" i="3" s="1"/>
  <c r="AA5" i="3" l="1"/>
  <c r="AA18" i="3" s="1"/>
  <c r="AA12" i="3"/>
  <c r="AA7" i="3" s="1"/>
  <c r="AA43" i="3" s="1"/>
  <c r="AA42" i="3"/>
  <c r="AA27" i="3"/>
  <c r="AA15" i="3"/>
  <c r="AA16" i="3" s="1"/>
  <c r="AA17" i="3" s="1"/>
  <c r="AA75" i="3" s="1"/>
  <c r="AA28" i="3"/>
  <c r="AA9" i="3"/>
  <c r="AA94" i="3" s="1"/>
  <c r="AA90" i="3" s="1"/>
  <c r="AA30" i="3" s="1"/>
  <c r="AA23" i="3" l="1"/>
  <c r="AA6" i="3"/>
  <c r="AA38" i="3" s="1"/>
  <c r="AA24" i="3"/>
  <c r="AA13" i="3"/>
  <c r="AA14" i="3" s="1"/>
  <c r="AA19" i="3"/>
  <c r="AA20" i="3" s="1"/>
  <c r="AA69" i="3" s="1"/>
  <c r="AA33" i="3"/>
  <c r="AA46" i="3"/>
  <c r="AA29" i="3"/>
  <c r="AA82" i="3"/>
  <c r="AA86" i="3"/>
  <c r="AA81" i="3" s="1"/>
  <c r="AA74" i="3" s="1"/>
  <c r="AA66" i="3" s="1"/>
  <c r="AA58" i="3" s="1"/>
  <c r="AA48" i="3" s="1"/>
  <c r="AA67" i="3"/>
  <c r="AA59" i="3" s="1"/>
  <c r="AA49" i="3" s="1"/>
  <c r="AA31" i="3" s="1"/>
  <c r="AA47" i="3"/>
  <c r="AA50" i="3"/>
  <c r="AA10" i="3"/>
  <c r="AA65" i="3" l="1"/>
  <c r="AA57" i="3" s="1"/>
  <c r="AA45" i="3" s="1"/>
  <c r="AA26" i="3" s="1"/>
  <c r="AA73" i="3"/>
  <c r="AA93" i="3"/>
  <c r="AA89" i="3" s="1"/>
  <c r="AA85" i="3" s="1"/>
  <c r="AA80" i="3" s="1"/>
  <c r="AA72" i="3" s="1"/>
  <c r="AA64" i="3" s="1"/>
  <c r="AA56" i="3" s="1"/>
  <c r="AA44" i="3" s="1"/>
  <c r="AA21" i="3"/>
  <c r="AA22" i="3" s="1"/>
  <c r="AA41" i="3"/>
  <c r="AA11" i="3"/>
  <c r="AA51" i="3"/>
  <c r="AA34" i="3" s="1"/>
  <c r="AA61" i="3"/>
  <c r="AA53" i="3" s="1"/>
  <c r="AA36" i="3" s="1"/>
  <c r="AA95" i="3"/>
  <c r="AA91" i="3" s="1"/>
  <c r="AA35" i="3" s="1"/>
  <c r="AA77" i="3"/>
  <c r="AA79" i="3" l="1"/>
  <c r="AA96" i="3"/>
  <c r="AA92" i="3" s="1"/>
  <c r="AA71" i="3"/>
  <c r="AA63" i="3" s="1"/>
  <c r="AA55" i="3" s="1"/>
  <c r="AA40" i="3" s="1"/>
  <c r="AA25" i="3"/>
  <c r="AA87" i="3"/>
  <c r="AA83" i="3" s="1"/>
  <c r="AA76" i="3" s="1"/>
  <c r="AA68" i="3" s="1"/>
  <c r="AA60" i="3" s="1"/>
  <c r="AA52" i="3" s="1"/>
  <c r="AA88" i="3"/>
  <c r="AA84" i="3" s="1"/>
  <c r="AA78" i="3" s="1"/>
  <c r="AA70" i="3" s="1"/>
  <c r="AA62" i="3" s="1"/>
  <c r="AA54" i="3" s="1"/>
  <c r="AA39" i="3"/>
  <c r="AA98" i="3" s="1"/>
  <c r="AA2" i="3" s="1"/>
</calcChain>
</file>

<file path=xl/sharedStrings.xml><?xml version="1.0" encoding="utf-8"?>
<sst xmlns="http://schemas.openxmlformats.org/spreadsheetml/2006/main" count="1187" uniqueCount="584">
  <si>
    <t>NIV</t>
  </si>
  <si>
    <t>CODE</t>
  </si>
  <si>
    <t>TITRE1</t>
  </si>
  <si>
    <t>M1</t>
  </si>
  <si>
    <t>M2</t>
  </si>
  <si>
    <t>U</t>
  </si>
  <si>
    <t>QTE</t>
  </si>
  <si>
    <t>QTEENTR</t>
  </si>
  <si>
    <t>CRM</t>
  </si>
  <si>
    <t>CRT</t>
  </si>
  <si>
    <t>VAROPT</t>
  </si>
  <si>
    <t>TVA</t>
  </si>
  <si>
    <t>MARQUE</t>
  </si>
  <si>
    <t>REF</t>
  </si>
  <si>
    <t>COMM</t>
  </si>
  <si>
    <t>LOC</t>
  </si>
  <si>
    <t>Niveau</t>
  </si>
  <si>
    <t>Code</t>
  </si>
  <si>
    <t>Désignation</t>
  </si>
  <si>
    <t>Qté</t>
  </si>
  <si>
    <t>Qté
Entr.</t>
  </si>
  <si>
    <t>P.U. HT</t>
  </si>
  <si>
    <t>P.T. HT</t>
  </si>
  <si>
    <t xml:space="preserve"> Variante /
 Option</t>
  </si>
  <si>
    <t>Numéro
 Option</t>
  </si>
  <si>
    <t>Taux TVA</t>
  </si>
  <si>
    <t>Marque</t>
  </si>
  <si>
    <t>Référence</t>
  </si>
  <si>
    <t>Commentaire</t>
  </si>
  <si>
    <t>Localisation</t>
  </si>
  <si>
    <t>Lot n°1</t>
  </si>
  <si>
    <t>VOIRIES - RESEAUX - DIVERS</t>
  </si>
  <si>
    <t>3.&amp;</t>
  </si>
  <si>
    <t>TRAVAUX PREPARATOIRES</t>
  </si>
  <si>
    <t>2.1</t>
  </si>
  <si>
    <t>CONSISTANCE DES TRAVAUX</t>
  </si>
  <si>
    <t>2.1.1</t>
  </si>
  <si>
    <t>Objet des travaux</t>
  </si>
  <si>
    <t>5.T</t>
  </si>
  <si>
    <t>5.&amp;</t>
  </si>
  <si>
    <t>2.1.2</t>
  </si>
  <si>
    <t>Liste des documents techniques</t>
  </si>
  <si>
    <t>2.1.3</t>
  </si>
  <si>
    <t>Limites de prestation</t>
  </si>
  <si>
    <t>4.&amp;</t>
  </si>
  <si>
    <t>2.2</t>
  </si>
  <si>
    <t>DISPOSITIONS GENERALES</t>
  </si>
  <si>
    <t>4.T</t>
  </si>
  <si>
    <t>2.3</t>
  </si>
  <si>
    <t>PRISE DE POSSESSION DU TERRAIN</t>
  </si>
  <si>
    <t>2.4</t>
  </si>
  <si>
    <t>TRAVAUX A PROXIMITE DES RESEAUX SOUTERRAINS, ENTERRES, SUBAQUATIQUES OU AERIENS (suivant texte réglementaire).</t>
  </si>
  <si>
    <t>2.5</t>
  </si>
  <si>
    <t>ETAT DES LIEUX - CONSTATS PRELIMINAIRES</t>
  </si>
  <si>
    <t>4.L</t>
  </si>
  <si>
    <t>2.5.1</t>
  </si>
  <si>
    <t>- Pour l'ensemble ouvrages mitoyens (clôtures, voiries, bâtiments, végétaux, etc).</t>
  </si>
  <si>
    <t>ENS</t>
  </si>
  <si>
    <t>9.&amp;</t>
  </si>
  <si>
    <t>2.6</t>
  </si>
  <si>
    <t>INVESTIGATIONS GEOTECHNIQUES - RAPPORT D'ETUDE</t>
  </si>
  <si>
    <t>2.7</t>
  </si>
  <si>
    <t>ACCES DE CHANTIER</t>
  </si>
  <si>
    <t>2.7.1</t>
  </si>
  <si>
    <t>2.8</t>
  </si>
  <si>
    <t>INSTALLATION DE CHANTIER</t>
  </si>
  <si>
    <t>2.8.1</t>
  </si>
  <si>
    <t>Aires de cantonnement et voies de circulations</t>
  </si>
  <si>
    <t>6.T</t>
  </si>
  <si>
    <t>2.8.1.1</t>
  </si>
  <si>
    <t>- Installations de chantier conforme aux pièces du marché (hors plateformes empierrées décrites ci-après)</t>
  </si>
  <si>
    <t>2.8.1.2</t>
  </si>
  <si>
    <t>- Plateforme de chantier provisoire pour base-vie et zone de stockage communes aux installations TCE au droit des espaces verts projetés intégrant terrassements préalables compris évacuation, nappe de géotextile, empierrement en GNT B 0/63 sur 30 cm (y compris compactage) - portance minimale de 40 MPa à contrôler</t>
  </si>
  <si>
    <t>2.8.1.3</t>
  </si>
  <si>
    <t>- Reprise en surface des empierrements réalisés en 1ère phase pour les circulations du chantier en vue des travaux de chaussées de 2ème phase VRD</t>
  </si>
  <si>
    <t>2.8.1.4</t>
  </si>
  <si>
    <t>- Entretien sur toute la durée des travaux des empierrements</t>
  </si>
  <si>
    <t>2.8.1.5</t>
  </si>
  <si>
    <t>- Dépose de plateforme de chantier provisoire (décrite précédemment) au droit des espaces verts projetés y compris évacuation des gravats et géotextile + reprise jusqu'au fond de forme avant remodelage de terre végétale prévue ci-après</t>
  </si>
  <si>
    <t>2.8.1.6</t>
  </si>
  <si>
    <t>- Ouverture de l'accès depuis la rue Camille Jullian conformément au plan d'installations de chantier comprenant dépose et déplacement de bloc + remodelage des tranchées / merlons pour assurer l'accès + reprise en fin de chantier conforme à l'existant</t>
  </si>
  <si>
    <t>2.8.1.7</t>
  </si>
  <si>
    <t>- Élargissement et/ou confortement ponctuel de la voie d'accès existante depuis la rue Camille Jullian conformément au plan d'installations de chantier comprenant réfection à l'identique en fin de chantier</t>
  </si>
  <si>
    <t>2.8.1.8</t>
  </si>
  <si>
    <t>6.&amp;</t>
  </si>
  <si>
    <t>2.8.2</t>
  </si>
  <si>
    <t>Moyen de sécurité - IPU</t>
  </si>
  <si>
    <t>2.8.2.1</t>
  </si>
  <si>
    <t>Intégrés aux Prix Unitaires</t>
  </si>
  <si>
    <t>8.&amp;</t>
  </si>
  <si>
    <t>2.8.3</t>
  </si>
  <si>
    <t>Signalisation du chantier - IPU</t>
  </si>
  <si>
    <t>2.8.3.1</t>
  </si>
  <si>
    <t>2.8.4</t>
  </si>
  <si>
    <t>Organisation prévisionnelle - PM</t>
  </si>
  <si>
    <t>2.8.4.1</t>
  </si>
  <si>
    <t>Pour mémoire</t>
  </si>
  <si>
    <t>2.9</t>
  </si>
  <si>
    <t>CLOTURE DE CHANTIER - SO</t>
  </si>
  <si>
    <t>2.9.1</t>
  </si>
  <si>
    <t>Sans Objet au présent lot</t>
  </si>
  <si>
    <t>2.10</t>
  </si>
  <si>
    <t>PIQUETAGE - IMPLANTATION DES OUVRAGES</t>
  </si>
  <si>
    <t>2.10.1</t>
  </si>
  <si>
    <t>- Implantation et piquetage pour l'ensemble des travaux à réaliser par le présent lot</t>
  </si>
  <si>
    <t>2.10.2</t>
  </si>
  <si>
    <t>- Marquage et piquetage de l'ensemble des réseaux sur l'emprise du site - étendu aux raccordements avec regards aval et amont - à réaliser par un prestataire extérieur</t>
  </si>
  <si>
    <t>2.11</t>
  </si>
  <si>
    <t>TRAVAUX SUR LES VEGETAUX</t>
  </si>
  <si>
    <t>2.11.1</t>
  </si>
  <si>
    <t>Protection des arbres conservés</t>
  </si>
  <si>
    <t>5.U.IMAGE</t>
  </si>
  <si>
    <t>5.L</t>
  </si>
  <si>
    <t>2.11.1.1</t>
  </si>
  <si>
    <t>- Protection des arbres et arbustes compris dépose en fin de chantier</t>
  </si>
  <si>
    <t>2.11.2</t>
  </si>
  <si>
    <t>Élagage</t>
  </si>
  <si>
    <t>2.11.2.1</t>
  </si>
  <si>
    <t>- Élagage des arbres conservés à proximité immédiate des travaux</t>
  </si>
  <si>
    <t>2.11.3</t>
  </si>
  <si>
    <t>Abattage, dessouchage et enlèvement de végétaux</t>
  </si>
  <si>
    <t>2.11.3.1</t>
  </si>
  <si>
    <t>- Abattage, dessouchage et évacuation d'arbres compris remise à niveau</t>
  </si>
  <si>
    <t>2.12</t>
  </si>
  <si>
    <t>TRAVAUX SUR LES EXISTANTS, DEPOSES ET DEMOLITIONS</t>
  </si>
  <si>
    <t>2.12.1</t>
  </si>
  <si>
    <t>Dépose, mise stock et repose de blocs de limitation d'accès</t>
  </si>
  <si>
    <t>6.L</t>
  </si>
  <si>
    <t>2.12.1.1</t>
  </si>
  <si>
    <t>- Dépose et stockage de blocs de carrière pour accès de chantier</t>
  </si>
  <si>
    <t>2.12.1.2</t>
  </si>
  <si>
    <t>- Repose en fin de chantier de blocs de carrière pour fermeture de l'accès de chantier</t>
  </si>
  <si>
    <t>2.12.2</t>
  </si>
  <si>
    <t>Travaux sur réseaux souples</t>
  </si>
  <si>
    <t>2.12.2.1</t>
  </si>
  <si>
    <t>- Curage / nettoyage de chambre de tirage type L2T</t>
  </si>
  <si>
    <t>2.12.2.2</t>
  </si>
  <si>
    <t>- Débouchage de fourreaux existants compris essais de calibrage pour contrôle</t>
  </si>
  <si>
    <t>ML</t>
  </si>
  <si>
    <t>2.12.3</t>
  </si>
  <si>
    <t>Dépose de mobiliers d'éclairage</t>
  </si>
  <si>
    <t>2.12.3.1</t>
  </si>
  <si>
    <t>- Dépose de matériels + massif de candélabre et purge + mise à la cote compris évacuation et maintien de la continuité de réseau d'éclairage</t>
  </si>
  <si>
    <t>2.12.4</t>
  </si>
  <si>
    <t>Dépose d'assainissement eaux pluviales</t>
  </si>
  <si>
    <t>2.12.4.1</t>
  </si>
  <si>
    <t>- Dépose des canalisations EP + regards compris évacuation</t>
  </si>
  <si>
    <t>2.12.5</t>
  </si>
  <si>
    <t>Curage des réseaux de raccordement</t>
  </si>
  <si>
    <t>6.C</t>
  </si>
  <si>
    <t>2.12.5.1</t>
  </si>
  <si>
    <t>- Curage des canalisations EP et drainage existants + regards compris évacuation</t>
  </si>
  <si>
    <t>2.12.5.2</t>
  </si>
  <si>
    <t>- Débouchage de l'ensemble des grilles en périphérie du projet raccordées ou non</t>
  </si>
  <si>
    <t>2.12.5.3</t>
  </si>
  <si>
    <t>- Nettoyage du raccordement EU sur l'avenue Jean Babin jusqu'aux regards aval et amont</t>
  </si>
  <si>
    <t>2.12.5.4</t>
  </si>
  <si>
    <t>- Curage des chambres CFO et CFA</t>
  </si>
  <si>
    <t>2.12.5.5</t>
  </si>
  <si>
    <t>- Curage des fourreaux CFO jusqu'au transformateur hypothèse 2 Ø90</t>
  </si>
  <si>
    <t>2.13</t>
  </si>
  <si>
    <t>AIDE A LA REPRISE DES CIRCUITS EXISTANTS - SUPPORT LOT MODULAIRES</t>
  </si>
  <si>
    <t>2.13.1</t>
  </si>
  <si>
    <t>- Conducteur de mini pelle</t>
  </si>
  <si>
    <t>J</t>
  </si>
  <si>
    <t>2.13.2</t>
  </si>
  <si>
    <t>- Mini-pelle 5 tonnes</t>
  </si>
  <si>
    <t>TRAVAUX DE TERRASSEMENT</t>
  </si>
  <si>
    <t>3.1</t>
  </si>
  <si>
    <t>GENERALITES</t>
  </si>
  <si>
    <t>3.2</t>
  </si>
  <si>
    <t>DECAPAGE DU TERRAIN NATUREL</t>
  </si>
  <si>
    <t>3.2.1</t>
  </si>
  <si>
    <t>- Décapage terre végétale au droit des futurs espaces empierrés - épaisseur 40 à 50 cm suivant rapport géotechnique</t>
  </si>
  <si>
    <t>9.C</t>
  </si>
  <si>
    <t>9.M.Z</t>
  </si>
  <si>
    <t>3.2.2</t>
  </si>
  <si>
    <t>- Décapage terre végétale de surface - épaisseur 20 cm au droit des espaces verts actuels et projetés pour remise à niveau intermédiaire</t>
  </si>
  <si>
    <t>3.3</t>
  </si>
  <si>
    <t>STOCKAGE PROVISOIRE DES TERRES ISSUES DU DECAPAGE</t>
  </si>
  <si>
    <t>3.3.1</t>
  </si>
  <si>
    <t>- Mise en stockage des terres issues du décapage compris criblage</t>
  </si>
  <si>
    <t>M3</t>
  </si>
  <si>
    <t>3.3.2</t>
  </si>
  <si>
    <t>- Relevé topographique du modelé de terre végétale après mise en stockage</t>
  </si>
  <si>
    <t>3.4</t>
  </si>
  <si>
    <t>TERRASSEMENTS GENERAUX</t>
  </si>
  <si>
    <t>3.4.1</t>
  </si>
  <si>
    <t>- Déblais issus des terrassements généraux (bâtiment compris banquette provisoire phase 1 et aménagements extérieurs)</t>
  </si>
  <si>
    <t>3.4.2</t>
  </si>
  <si>
    <t>- Remblais sous espaces verts en matériaux du site</t>
  </si>
  <si>
    <t>3.4.3</t>
  </si>
  <si>
    <t>- Remblais complémentaires sous structures en GNT B 0/80 - 0/150</t>
  </si>
  <si>
    <t>3.4.4</t>
  </si>
  <si>
    <t>- Essais pénétrométriques des remblais compactés</t>
  </si>
  <si>
    <t>3.5</t>
  </si>
  <si>
    <t>ENLEVEMENT ET TRANSPORT DES TERRES</t>
  </si>
  <si>
    <t>3.5.1</t>
  </si>
  <si>
    <t>- Terres issues du décapage (hors besoin poste de remodelage)</t>
  </si>
  <si>
    <t>3.5.2</t>
  </si>
  <si>
    <t>- Terres issues des terrassements généraux</t>
  </si>
  <si>
    <t>TRAVAUX D'ASSAINISSEMENT - RESEAUX</t>
  </si>
  <si>
    <t>4.1</t>
  </si>
  <si>
    <t>GENERALITES - PM</t>
  </si>
  <si>
    <t>4.C</t>
  </si>
  <si>
    <t>4.1.1</t>
  </si>
  <si>
    <t>Pour Mémoire</t>
  </si>
  <si>
    <t>4.2</t>
  </si>
  <si>
    <t>TRANCHEES UNIQUES &amp; COMMUNES - IPU</t>
  </si>
  <si>
    <t>4.2.1</t>
  </si>
  <si>
    <t>Intégrés aux Prix Unitaires de réseaux</t>
  </si>
  <si>
    <t>4.3</t>
  </si>
  <si>
    <t>REMBLAYAGE DES TRANCHEES - IPU</t>
  </si>
  <si>
    <t>4.3.1</t>
  </si>
  <si>
    <t>4.4</t>
  </si>
  <si>
    <t>ASSAINISSEMENT DES EAUX PLUVIALES</t>
  </si>
  <si>
    <t>4.4.1</t>
  </si>
  <si>
    <t>Collecteurs enterrés</t>
  </si>
  <si>
    <t>4.4.1.1</t>
  </si>
  <si>
    <t>-  PVC Ø150 - NF - CR16 compris accessoires et tranchées</t>
  </si>
  <si>
    <t>4.4.1.2</t>
  </si>
  <si>
    <t>-  PVC Ø160 - NF - CR16 compris accessoires et tranchées</t>
  </si>
  <si>
    <t>4.4.1.3</t>
  </si>
  <si>
    <t>- PVC Ø200 - NF - CR16 compris accessoires et tranchées</t>
  </si>
  <si>
    <t>4.4.1.4</t>
  </si>
  <si>
    <t>- PVC Ø250 - NF - CR16 compris accessoires et tranchées</t>
  </si>
  <si>
    <t>4.4.1.5</t>
  </si>
  <si>
    <t>- Protection mécanique des réseaux à faible profondeur</t>
  </si>
  <si>
    <t>4.4.2</t>
  </si>
  <si>
    <t>Regards préfabriqués</t>
  </si>
  <si>
    <t>4.4.2.1</t>
  </si>
  <si>
    <t>- Regard préfabriqués 50x50 compris tampon fonte estampillé EP</t>
  </si>
  <si>
    <t>4.4.2.2</t>
  </si>
  <si>
    <t>- Regard préfabriqués 50x50 compris tampon à remplissage côté parvis béton désactivé</t>
  </si>
  <si>
    <t>4.4.2.3</t>
  </si>
  <si>
    <t>- Raccordement des attentes modulaires dans canalisation EP VRD</t>
  </si>
  <si>
    <t>4.4.2.4</t>
  </si>
  <si>
    <t>- Reprise du regard existant EP de raccordement N19 à l'existant (regard / tampon / revêtement)</t>
  </si>
  <si>
    <t>4.4.3</t>
  </si>
  <si>
    <t>Regards de jonction</t>
  </si>
  <si>
    <t>4.4.3.1</t>
  </si>
  <si>
    <t>- Regard préfabriqué Ø1000 avec tampon fonte estampillé EP</t>
  </si>
  <si>
    <t>4.4.3.2</t>
  </si>
  <si>
    <t>- Regard préfabriqué Ø800 avec tampon fonte estampillé EP</t>
  </si>
  <si>
    <t>4.4.3.3</t>
  </si>
  <si>
    <t>- Regard préfabriqué Ø600 avec tampon fonte estampillé EP</t>
  </si>
  <si>
    <t>4.4.4</t>
  </si>
  <si>
    <t>Regards avaloir avec grille plate en fonte</t>
  </si>
  <si>
    <t>4.4.4.1</t>
  </si>
  <si>
    <t>- Regard préfabriqué 40x40 + grille comprenant surprofondeur de 50 cm</t>
  </si>
  <si>
    <t>4.4.4.2</t>
  </si>
  <si>
    <t>- Dégrilleur d'habillage de canalisation au droit des raccordement ou exutoire du bassin</t>
  </si>
  <si>
    <t>4.4.5</t>
  </si>
  <si>
    <t>Caniveau grille</t>
  </si>
  <si>
    <t>4.4.5.1</t>
  </si>
  <si>
    <t>- Caniveau grille fonte C250 CE</t>
  </si>
  <si>
    <t>4.4.6</t>
  </si>
  <si>
    <t>Ouvrage de régulation</t>
  </si>
  <si>
    <t>4.4.6.1</t>
  </si>
  <si>
    <t>Bassin de régulation</t>
  </si>
  <si>
    <t>4.4.6.1.1</t>
  </si>
  <si>
    <t>Terrassement noue y compris évacuation en décharge agréée intégrés au chapitre terrassement du CCTP et de la DPGF</t>
  </si>
  <si>
    <t>4.4.6.2</t>
  </si>
  <si>
    <t>Dispositif de régulation \ de limitation des débits :</t>
  </si>
  <si>
    <t>4.4.6.2.1</t>
  </si>
  <si>
    <t xml:space="preserve">- Ouvrage de régulation </t>
  </si>
  <si>
    <t>4.4.7</t>
  </si>
  <si>
    <t>Raccordement à l'exutoire</t>
  </si>
  <si>
    <t>4.4.7.1</t>
  </si>
  <si>
    <t>- Raccordement au réseau existant au Fe 33m86 NGF</t>
  </si>
  <si>
    <t>4.5</t>
  </si>
  <si>
    <t>ASSAINISSEMENT DES EAUX USEES &amp; VANNES</t>
  </si>
  <si>
    <t>4.5.1</t>
  </si>
  <si>
    <t>5.C</t>
  </si>
  <si>
    <t>4.5.1.1</t>
  </si>
  <si>
    <t>-  PVC Ø125 - NF - CR16 compris accessoires et tranchées</t>
  </si>
  <si>
    <t>4.5.1.2</t>
  </si>
  <si>
    <t>- PVC Ø125 - NF - CR16 compris accessoires et tranchées compris dépose en fin de chantier (pour alimentation sanitaire de la base-vie)</t>
  </si>
  <si>
    <t>4.5.1.3</t>
  </si>
  <si>
    <t>4.5.2</t>
  </si>
  <si>
    <t>4.5.2.1</t>
  </si>
  <si>
    <t>- Regard préfabriqués 40x40 compris tampon fonte estampillé EU</t>
  </si>
  <si>
    <t>4.5.2.2</t>
  </si>
  <si>
    <t>- Regard préfabriqués 40x40 compris tampon fonte estampillé EU compris dépose en fin de chantier (pour alimentation sanitaire de la base-vie)</t>
  </si>
  <si>
    <t>4.5.2.3</t>
  </si>
  <si>
    <t>- Regard préfabriqués 40x40 compris tampon remplissage</t>
  </si>
  <si>
    <t>4.5.2.4</t>
  </si>
  <si>
    <t>- Regard préfabriqués 40x40 compris grille fonte s'intégrant à la fontainerie prévu au lot plomberie</t>
  </si>
  <si>
    <t>4.5.3</t>
  </si>
  <si>
    <t>4.5.3.1</t>
  </si>
  <si>
    <t>- Regard préfabriqué Ø1000 avec tampon fonte estampillé EU ou à remplissage adapté aux circulations</t>
  </si>
  <si>
    <t>4.5.4</t>
  </si>
  <si>
    <t>Boite de branchement (à passage direct)</t>
  </si>
  <si>
    <t>4.5.4.1</t>
  </si>
  <si>
    <t>- Boite de branchement avec rehausse PVC avec tampon fonte adapté en limite de parcelle gymnase / voirie de l'université</t>
  </si>
  <si>
    <t>4.5.5</t>
  </si>
  <si>
    <t>4.5.5.1</t>
  </si>
  <si>
    <t>- Branchement sur réseau du SIGDU au Fe 33m01 NGF</t>
  </si>
  <si>
    <t>4.6</t>
  </si>
  <si>
    <t>TELECOMMUNICATION</t>
  </si>
  <si>
    <t>4.6.1</t>
  </si>
  <si>
    <t>Limites de prestations - PM</t>
  </si>
  <si>
    <t>4.6.1.1</t>
  </si>
  <si>
    <t>4.6.2</t>
  </si>
  <si>
    <t>Gaines &amp; chambres de tirage</t>
  </si>
  <si>
    <t>4.6.2.1</t>
  </si>
  <si>
    <t>- Tranchée compris 3 tubes PVC Ø42/45 pour raccordement fibre optique et réfection de revêtement au droit de la tranchée</t>
  </si>
  <si>
    <t>4.6.2.2</t>
  </si>
  <si>
    <t>- Chambre de tirage normalisée L1C avec tampon fonte</t>
  </si>
  <si>
    <t>4.6.2.3</t>
  </si>
  <si>
    <t>- Chambre de tirage normalisée L2C avec tampon fonte</t>
  </si>
  <si>
    <t>4.6.2.4</t>
  </si>
  <si>
    <t>- Tranchée (suivant descriptifs précédents) pour passage de 1 fourreau CFO Ø63 + 1 fourreau Ø50 CFA compris réfection</t>
  </si>
  <si>
    <t>4.6.2.5</t>
  </si>
  <si>
    <t>- Fourreau vert aiguillé TPC - IK10 - Ø50</t>
  </si>
  <si>
    <t>4.6.2.6</t>
  </si>
  <si>
    <t>- Chambre de tirage normalisée L1C avec tampon fonte pour attente contrôle d'accès et vidéo surveillance</t>
  </si>
  <si>
    <t>4.7</t>
  </si>
  <si>
    <t>DISTRIBUTION ELECTRIQUE</t>
  </si>
  <si>
    <t>4.7.1</t>
  </si>
  <si>
    <t>4.7.1.1</t>
  </si>
  <si>
    <t>4.7.2</t>
  </si>
  <si>
    <t>4.7.2.1</t>
  </si>
  <si>
    <t>- Tranchée (suivant descriptifs précédents) pour passage de 2 fourreaux ci-dessous compris réfection revêtement au droit de la tranchée</t>
  </si>
  <si>
    <t>4.7.2.2</t>
  </si>
  <si>
    <t>- Fourreau aiguillé TPC - IK10 - Ø110</t>
  </si>
  <si>
    <t>4.7.2.3</t>
  </si>
  <si>
    <t>- Fourreau aiguillé TPC - IK10 - Ø90</t>
  </si>
  <si>
    <t>4.7.2.4</t>
  </si>
  <si>
    <t>4.7.2.5</t>
  </si>
  <si>
    <t>- Fourreau aiguillé TPC - IK10 - Ø63</t>
  </si>
  <si>
    <t>4.8</t>
  </si>
  <si>
    <t>ADDUCTION EN EAU POTABLE</t>
  </si>
  <si>
    <t>4.8.1</t>
  </si>
  <si>
    <t>4.8.1.1</t>
  </si>
  <si>
    <t>4.8.2</t>
  </si>
  <si>
    <t>Réalisation de tranchée pour passage du réseau</t>
  </si>
  <si>
    <t>4.8.2.1</t>
  </si>
  <si>
    <t>- Tranchée pour pose de la canalisation par le BET fluide (Ø50 ou Ø32)</t>
  </si>
  <si>
    <t>4.8.3</t>
  </si>
  <si>
    <t>Regard citerneau maçonné</t>
  </si>
  <si>
    <t>4.8.3.1</t>
  </si>
  <si>
    <t>- Citerneau maçonné pour abri compteur de dimensions conformes aux préconisations du SIGDU, prévoir chambre 2,00 m x 1,00 m</t>
  </si>
  <si>
    <t>4.9</t>
  </si>
  <si>
    <t>ECLAIRAGE EXTERIEUR</t>
  </si>
  <si>
    <t>4.9.1</t>
  </si>
  <si>
    <t>4.9.1.1</t>
  </si>
  <si>
    <t>4.9.2</t>
  </si>
  <si>
    <t>Gaines, mise à la terre, chambres de tirage &amp; massifs béton</t>
  </si>
  <si>
    <t>4.9.2.1</t>
  </si>
  <si>
    <t>- Fourreau TPC Ø63 - IK10 compris tranchée</t>
  </si>
  <si>
    <t>4.9.2.2</t>
  </si>
  <si>
    <t>- Cablette de cuivre de mise à la terre</t>
  </si>
  <si>
    <t>4.9.2.3</t>
  </si>
  <si>
    <t>- Chambre de tirage normalisée 50 x 50 cm</t>
  </si>
  <si>
    <t>4.9.2.4</t>
  </si>
  <si>
    <t>- Massifs B.A. justifié par une note de calcul pour lampadaire (800x800x800)</t>
  </si>
  <si>
    <t>4.10</t>
  </si>
  <si>
    <t>SECURITE INCENDIE - SO</t>
  </si>
  <si>
    <t>4.10.1</t>
  </si>
  <si>
    <t>Sans Objet au présent marché</t>
  </si>
  <si>
    <t>4.11</t>
  </si>
  <si>
    <t>FILET DE SECURITE - IPU</t>
  </si>
  <si>
    <t>4.U.IMAGE</t>
  </si>
  <si>
    <t>4.11.1</t>
  </si>
  <si>
    <t>4.12</t>
  </si>
  <si>
    <t>TESTS &amp; ESSAIS</t>
  </si>
  <si>
    <t>4.12.1</t>
  </si>
  <si>
    <t>Contrôle de compactage des tranchées</t>
  </si>
  <si>
    <t>4.12.1.1</t>
  </si>
  <si>
    <t>- Pour l'ensemble des tranchées sous voiries et espaces verts</t>
  </si>
  <si>
    <t>4.12.2</t>
  </si>
  <si>
    <t>Essais d'étanchéité</t>
  </si>
  <si>
    <t>4.12.2.1</t>
  </si>
  <si>
    <t xml:space="preserve">Pour l'ensemble des réseaux d'assainissement </t>
  </si>
  <si>
    <t>4.12.3</t>
  </si>
  <si>
    <t>Passage caméra - Inspection télévisée</t>
  </si>
  <si>
    <t>4.12.3.1</t>
  </si>
  <si>
    <t>- Pour l'ensemble des réseaux d'assainissements</t>
  </si>
  <si>
    <t>4.12.4</t>
  </si>
  <si>
    <t>Essais de calibrage</t>
  </si>
  <si>
    <t>4.12.4.1</t>
  </si>
  <si>
    <t>- Pour l'ensemble des réseaux souples</t>
  </si>
  <si>
    <t>TRAVAUX DE STRUCTURE DE CHAUSSEE</t>
  </si>
  <si>
    <t>5.1</t>
  </si>
  <si>
    <t>CONSTITUTION DES STRUCTURES - Rappel</t>
  </si>
  <si>
    <t>5.1.1</t>
  </si>
  <si>
    <t>Structure plateforme sous bâtiment</t>
  </si>
  <si>
    <t>5.1.2</t>
  </si>
  <si>
    <t>Structure plateforme pour voiries circulables en béton désactivé</t>
  </si>
  <si>
    <t>5.1.3</t>
  </si>
  <si>
    <t>Structure plateforme pour circulations en empierrement stabilisé</t>
  </si>
  <si>
    <t>5.1.4</t>
  </si>
  <si>
    <t>Structure plateforme zone gravillonnée</t>
  </si>
  <si>
    <t>5.1.5</t>
  </si>
  <si>
    <t>Structure plateforme zone engazonnée</t>
  </si>
  <si>
    <t>5.1.6</t>
  </si>
  <si>
    <t>Rappel des structures de plateformes</t>
  </si>
  <si>
    <t>5.2</t>
  </si>
  <si>
    <t>ANTI-CONTAMINANT</t>
  </si>
  <si>
    <t>5.2.1</t>
  </si>
  <si>
    <t>- Classe 4 certifié ASQUAL</t>
  </si>
  <si>
    <t>5.3</t>
  </si>
  <si>
    <t>EMPIERREMENT</t>
  </si>
  <si>
    <t>5.3.1</t>
  </si>
  <si>
    <t>- Empierrement GNT B 0/630 ép. 30 cm sous bâtiment</t>
  </si>
  <si>
    <t>5.3.2</t>
  </si>
  <si>
    <t>- Remblais périphériques au bâtiment de 2 m compris décapage (pour circulation en phase chantier) compris dépose avant réalisation de la phase d'aménagements extérieurs</t>
  </si>
  <si>
    <t>5.3.3</t>
  </si>
  <si>
    <t>- Empierrement GNT B 0/63 ép. 30 cm sous circulation empierrée</t>
  </si>
  <si>
    <t>5.3.4</t>
  </si>
  <si>
    <t>- Empierrement GNT B 0/63 ép. 30 cm sous béton désactivé</t>
  </si>
  <si>
    <t>5.4</t>
  </si>
  <si>
    <t>ESSAIS DE PLAQUE</t>
  </si>
  <si>
    <t>5.4.1</t>
  </si>
  <si>
    <t>- Pour l'ensemble des empierrements</t>
  </si>
  <si>
    <t>TRAVAUX DE VOIRIE</t>
  </si>
  <si>
    <t>6.1</t>
  </si>
  <si>
    <t>REMARQUE PREALABLE - PM</t>
  </si>
  <si>
    <t>6.1.1</t>
  </si>
  <si>
    <t>6.2</t>
  </si>
  <si>
    <t>PLANCHE D'ECHANTILLONS - IPU</t>
  </si>
  <si>
    <t>6.2.1</t>
  </si>
  <si>
    <t>IPU - Planches d'échantillons intégrées aux prix unitaires de revêtements</t>
  </si>
  <si>
    <t>6.3</t>
  </si>
  <si>
    <t>HYPOTHESES - PM</t>
  </si>
  <si>
    <t>6.3.1</t>
  </si>
  <si>
    <t>6.4</t>
  </si>
  <si>
    <t>BORDURE BETON</t>
  </si>
  <si>
    <t>6.4.1</t>
  </si>
  <si>
    <t>- Bordure béton préfabriqué de type P3 - Classe T</t>
  </si>
  <si>
    <t>6.5</t>
  </si>
  <si>
    <t>BETON DESACTIVE</t>
  </si>
  <si>
    <t>6.5.1</t>
  </si>
  <si>
    <t>- GNT B 0/31,5 - épaisseur 15 cm</t>
  </si>
  <si>
    <t>6.5.2</t>
  </si>
  <si>
    <t>- Béton Armé C25/30 finition désactivé - épaisseur 16 cm</t>
  </si>
  <si>
    <t>6.5.3</t>
  </si>
  <si>
    <t>- Plus-value pour mise en oeuvre sous auvent du bâtiment créé</t>
  </si>
  <si>
    <t>6.6</t>
  </si>
  <si>
    <t>EMPIERREMENT STABILISE</t>
  </si>
  <si>
    <t>6.6.1</t>
  </si>
  <si>
    <t>6.6.2</t>
  </si>
  <si>
    <t>- Gravier concassé calcaire 5/15 - épaisseur 13 cm</t>
  </si>
  <si>
    <t>6.7</t>
  </si>
  <si>
    <t>GRAVILLONS BLANCS ROULES 10/14</t>
  </si>
  <si>
    <t>6.7.1</t>
  </si>
  <si>
    <t>- Gravillon roulé blanc 10/14 épaisseur 10 cm</t>
  </si>
  <si>
    <t>MOBILIERS</t>
  </si>
  <si>
    <t>7.1</t>
  </si>
  <si>
    <t>POTELETS AMOVIBLES</t>
  </si>
  <si>
    <t>7.1.1</t>
  </si>
  <si>
    <t>- Potelet anti-stationnement amovible compris clé, fourreau et cache</t>
  </si>
  <si>
    <t>7.2</t>
  </si>
  <si>
    <t>BROSSES LAVAGE CHAUSSURES</t>
  </si>
  <si>
    <t>7.2.1</t>
  </si>
  <si>
    <t>- Ensemble de brosses pour chaussures crampons suivant CCTP et existant sur site</t>
  </si>
  <si>
    <t>7.2.2</t>
  </si>
  <si>
    <t>- Tôle inox larmée antidérapante 2 faces suivant CCTP et existant sur site compris tous moyens de fixation perein sur le revêtement béton prévu au présent lo</t>
  </si>
  <si>
    <t>7.3</t>
  </si>
  <si>
    <t>CLOTURES GANIVELLE EN CHÂTAIGNER</t>
  </si>
  <si>
    <t>7.3.1</t>
  </si>
  <si>
    <t>- Clôture ganivelle compris fixation et support - hauteur hors sol 0,50 m</t>
  </si>
  <si>
    <t>ESPACES VERTS</t>
  </si>
  <si>
    <t>8.1</t>
  </si>
  <si>
    <t>REMODELAGE TERRE VEGETALE</t>
  </si>
  <si>
    <t>8.1.1</t>
  </si>
  <si>
    <t>- Ensemble des espaces engazonnés projet sur 20 cm</t>
  </si>
  <si>
    <t>8.1.2</t>
  </si>
  <si>
    <t>- Ensemble des surfaces du bassin de régulation engazonné</t>
  </si>
  <si>
    <t>8.2</t>
  </si>
  <si>
    <t>ENGAZONNEMENT</t>
  </si>
  <si>
    <t>8.2.1</t>
  </si>
  <si>
    <t xml:space="preserve">Engazonnement </t>
  </si>
  <si>
    <t>8.3</t>
  </si>
  <si>
    <t>ARBRE</t>
  </si>
  <si>
    <t>8.3.1</t>
  </si>
  <si>
    <t>- Arbre Quercus robur - taille 18/20 - compris fosse de plantation adaptée et tuteurage</t>
  </si>
  <si>
    <t>8.4</t>
  </si>
  <si>
    <t>GARANTIE DES PLANTATIONS</t>
  </si>
  <si>
    <t>8.4.1</t>
  </si>
  <si>
    <t xml:space="preserve">Travaux de parachèvement </t>
  </si>
  <si>
    <t>8.4.2</t>
  </si>
  <si>
    <t>Taille</t>
  </si>
  <si>
    <t>8.4.3</t>
  </si>
  <si>
    <t>Désherbage</t>
  </si>
  <si>
    <t>8.4.4</t>
  </si>
  <si>
    <t>Arrosages</t>
  </si>
  <si>
    <t>8.4.5</t>
  </si>
  <si>
    <t>Traitements phytosanitaires et  anti-parasitaires</t>
  </si>
  <si>
    <t>8.4.5.1</t>
  </si>
  <si>
    <t>Garantie des plantations</t>
  </si>
  <si>
    <t>FINITIONS DIVERS</t>
  </si>
  <si>
    <t>9.1</t>
  </si>
  <si>
    <t>PLAN DE RECOLEMENT - DOE</t>
  </si>
  <si>
    <t>9.1.1</t>
  </si>
  <si>
    <t>- Pour l'ensemble des travaux réalisés par le présent lot</t>
  </si>
  <si>
    <t>FT</t>
  </si>
  <si>
    <t>9.2</t>
  </si>
  <si>
    <t>NETTOYAGE DE CHANTIER ET REFECTION AU DROIT DES RACCORDEMENT A L'ESPACE PUBLIC</t>
  </si>
  <si>
    <t>9.2.1</t>
  </si>
  <si>
    <t>Pendant l'ensemble de l'intervention du présent lot</t>
  </si>
  <si>
    <t>RECAPITULATIF
Lot n°1 VOIRIES - RESEAUX - DIVERS</t>
  </si>
  <si>
    <t>RECAPITULATIF DES CHAPITRES</t>
  </si>
  <si>
    <t>2 - TRAVAUX PREPARATOIRES</t>
  </si>
  <si>
    <t>3 - TRAVAUX DE TERRASSEMENT</t>
  </si>
  <si>
    <t>4 - TRAVAUX D'ASSAINISSEMENT - RESEAUX</t>
  </si>
  <si>
    <t>5 - TRAVAUX DE STRUCTURE DE CHAUSSEE</t>
  </si>
  <si>
    <t>6 - TRAVAUX DE VOIRIE</t>
  </si>
  <si>
    <t>7 - MOBILIERS</t>
  </si>
  <si>
    <t>8 - ESPACES VERTS</t>
  </si>
  <si>
    <t>9 - FINITIONS DIVERS</t>
  </si>
  <si>
    <t>Total du lot VOIRIES - RESEAUX - DIVERS</t>
  </si>
  <si>
    <t>Total H.T. :</t>
  </si>
  <si>
    <t>Total T.V.A. (20%) :</t>
  </si>
  <si>
    <t>Total T.T.C. :</t>
  </si>
  <si>
    <t>Paramètres document</t>
  </si>
  <si>
    <t>1.</t>
  </si>
  <si>
    <t>Titre du document :</t>
  </si>
  <si>
    <t>2.</t>
  </si>
  <si>
    <t>Titre du dossier :</t>
  </si>
  <si>
    <t>5.</t>
  </si>
  <si>
    <t>Titre du lot / des lots :</t>
  </si>
  <si>
    <t>10.</t>
  </si>
  <si>
    <t>Rue du dossier</t>
  </si>
  <si>
    <t>11.</t>
  </si>
  <si>
    <t>Code postal et ville du dossier</t>
  </si>
  <si>
    <t>12.</t>
  </si>
  <si>
    <t>Parcelle du dossier</t>
  </si>
  <si>
    <t>3.</t>
  </si>
  <si>
    <t>Code du dossier</t>
  </si>
  <si>
    <t>4.</t>
  </si>
  <si>
    <t>Code du lot / des lots :</t>
  </si>
  <si>
    <t>6.</t>
  </si>
  <si>
    <t>Date de valeur du lot / des lots :</t>
  </si>
  <si>
    <t>7.</t>
  </si>
  <si>
    <t>Phase :</t>
  </si>
  <si>
    <t>8.</t>
  </si>
  <si>
    <t>Indice :</t>
  </si>
  <si>
    <t>Notes :</t>
  </si>
  <si>
    <t>- Le taux 0% est toujours supporté qu'il soit dans cette liste ou non</t>
  </si>
  <si>
    <t>- En dehors du taux 0%, vous pouvez renseigner au maximum 4 taux différents</t>
  </si>
  <si>
    <t>- Si votre lot contient plus de 4 taux différents, ou contient de la TVA proportionnelle, vous devez modifier manuellement la formule de calcul de TVA et de TTC dans le récapitulatif</t>
  </si>
  <si>
    <t>DPGF</t>
  </si>
  <si>
    <t>VESTIAIRE RUGBY</t>
  </si>
  <si>
    <t>OE85.21.2209</t>
  </si>
  <si>
    <t>12/01/2024</t>
  </si>
  <si>
    <t>PRO2</t>
  </si>
  <si>
    <t>b</t>
  </si>
  <si>
    <t>1 rue Newton</t>
  </si>
  <si>
    <t>85 300 CHALLANS</t>
  </si>
  <si>
    <t>VERSION</t>
  </si>
  <si>
    <t>4.00</t>
  </si>
  <si>
    <t>TYPEDOC</t>
  </si>
  <si>
    <t>SHOWADJU</t>
  </si>
  <si>
    <t>RECAPSIMPLE</t>
  </si>
  <si>
    <t>SHOWMONTANTS</t>
  </si>
  <si>
    <t>SHOWQUANTITES</t>
  </si>
  <si>
    <t>MONTANTSSURTETE</t>
  </si>
  <si>
    <t>MARGE</t>
  </si>
  <si>
    <t>RECAPLOCNIV9</t>
  </si>
  <si>
    <t>LIST_VALIDATION_CHECKBOX</t>
  </si>
  <si>
    <t>X</t>
  </si>
  <si>
    <t>LOCALISE</t>
  </si>
  <si>
    <t>SRC</t>
  </si>
  <si>
    <t>DVS_APP</t>
  </si>
  <si>
    <t>Accès par l'avenue Camille Jullian</t>
  </si>
  <si>
    <t>Limitation de l'accès depuis l'avenue Camille Jullian le soir / nuit sur la durée des travaux de terrassements -jusqu'à la pose du portail par le lot 02</t>
  </si>
  <si>
    <t>Tableau de structure des prix</t>
  </si>
  <si>
    <t xml:space="preserve">IMPORTANT : </t>
  </si>
  <si>
    <t xml:space="preserve">1/ Le pouvoir adjudicateur est soumis au respect du secret des affaires : en vertu de l'article L2132-1 du code de la commande publique," l'acheteur ne peut communiquer les informations confidentielles dont il a eu connaissance lors de la procédure de passation, telles que celles dont la divulgation violerait le secret des affaires, ou celles dont la communication pourrait nuire à une concurrence loyale entre les opérateurs économiques, telle que la communication en cours de consultation du montant total ou du prix détaillé des offres." En conséquence, en aucun cas les informations complétées ci-dessous ne seront divulguées. </t>
  </si>
  <si>
    <t>2/ La date de référence est la date de détermination des prix initiaux (= date limite de remise des offres fixée au règlement de la consultation)</t>
  </si>
  <si>
    <t>3/ Les lignes ci-dessous en violet doivent obligatoirement être complétées</t>
  </si>
  <si>
    <t>Décomposition</t>
  </si>
  <si>
    <t>%</t>
  </si>
  <si>
    <t>précisions</t>
  </si>
  <si>
    <t>Main d'œuvre</t>
  </si>
  <si>
    <t>Matériels et équipements</t>
  </si>
  <si>
    <t>Produits et consommables</t>
  </si>
  <si>
    <t>Frais divers</t>
  </si>
  <si>
    <t>Autres (à préciser): BET et encadrement</t>
  </si>
  <si>
    <t>Total sur 100%</t>
  </si>
  <si>
    <t>Marge en % sur le lot concerné</t>
  </si>
  <si>
    <t>Les quantités demandées sont estimatives. Le marché est conclu pour un montant forfaitaire, non dépendant des quantités réellement réalisées. L'entrepreneur ne pourra donc prétendre remettre en discussion le prix forfaitaire en alléguant des erreurs d'estimation en quantité dans son offre.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</si>
</sst>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0\ [$€];[Red]\-#,##0.00\ [$€]"/>
    <numFmt numFmtId="167" formatCode="0.0%"/>
  </numFmts>
  <fonts count="22">
    <font>
      <sz val="11"/>
      <color theme="1"/>
      <name val="Calibri"/>
      <family val="2"/>
      <scheme val="minor"/>
    </font>
    <font>
      <sz val="8"/>
      <color theme="1"/>
      <name val="Arial"/>
      <family val="2"/>
    </font>
    <font>
      <sz val="10"/>
      <color theme="1"/>
      <name val="Arial"/>
      <family val="2"/>
    </font>
    <font>
      <b/>
      <u/>
      <sz val="12"/>
      <color theme="1"/>
      <name val="Arial"/>
      <family val="2"/>
    </font>
    <font>
      <sz val="7"/>
      <color theme="1"/>
      <name val="Arial"/>
      <family val="2"/>
    </font>
    <font>
      <b/>
      <sz val="11"/>
      <color theme="1"/>
      <name val="Arial"/>
      <family val="2"/>
    </font>
    <font>
      <b/>
      <sz val="10"/>
      <color theme="1"/>
      <name val="Arial"/>
      <family val="2"/>
    </font>
    <font>
      <sz val="6"/>
      <color theme="1"/>
      <name val="Arial"/>
      <family val="2"/>
    </font>
    <font>
      <b/>
      <sz val="8"/>
      <color theme="1"/>
      <name val="Arial"/>
      <family val="2"/>
    </font>
    <font>
      <u/>
      <sz val="10"/>
      <color theme="1"/>
      <name val="Arial"/>
      <family val="2"/>
    </font>
    <font>
      <b/>
      <sz val="9"/>
      <color theme="1"/>
      <name val="Arial"/>
      <family val="2"/>
    </font>
    <font>
      <b/>
      <sz val="12"/>
      <color theme="1"/>
      <name val="Arial"/>
      <family val="2"/>
    </font>
    <font>
      <sz val="9"/>
      <color theme="1"/>
      <name val="Arial"/>
      <family val="2"/>
    </font>
    <font>
      <sz val="8.25"/>
      <name val="Tahoma"/>
      <family val="2"/>
    </font>
    <font>
      <b/>
      <sz val="9"/>
      <name val="Open Sauce Sans"/>
    </font>
    <font>
      <b/>
      <sz val="9"/>
      <color rgb="FFFFFFFF"/>
      <name val="Open Sauce Sans"/>
    </font>
    <font>
      <sz val="9"/>
      <name val="Open Sauce Sans"/>
    </font>
    <font>
      <b/>
      <u/>
      <sz val="9"/>
      <color rgb="FFFF0000"/>
      <name val="Open Sauce Sans"/>
    </font>
    <font>
      <b/>
      <sz val="9"/>
      <color rgb="FFFF0000"/>
      <name val="Open Sauce Sans"/>
    </font>
    <font>
      <sz val="10"/>
      <name val="Arial"/>
      <family val="2"/>
    </font>
    <font>
      <b/>
      <sz val="9"/>
      <color rgb="FF000000"/>
      <name val="Open Sauce Sans"/>
    </font>
    <font>
      <sz val="9"/>
      <color rgb="FF000000"/>
      <name val="Open Sauce Sans"/>
    </font>
  </fonts>
  <fills count="6">
    <fill>
      <patternFill patternType="none"/>
    </fill>
    <fill>
      <patternFill patternType="gray125"/>
    </fill>
    <fill>
      <patternFill patternType="solid">
        <fgColor rgb="FF366092"/>
        <bgColor indexed="64"/>
      </patternFill>
    </fill>
    <fill>
      <patternFill patternType="solid">
        <fgColor theme="5" tint="0.79998168889431442"/>
        <bgColor indexed="64"/>
      </patternFill>
    </fill>
    <fill>
      <patternFill patternType="solid">
        <fgColor rgb="FFFCFDFE"/>
        <bgColor indexed="64"/>
      </patternFill>
    </fill>
    <fill>
      <patternFill patternType="solid">
        <fgColor theme="0" tint="-0.14999847407452621"/>
        <bgColor indexed="64"/>
      </patternFill>
    </fill>
  </fills>
  <borders count="24">
    <border>
      <left/>
      <right/>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ck">
        <color auto="1"/>
      </left>
      <right style="thick">
        <color auto="1"/>
      </right>
      <top style="thick">
        <color auto="1"/>
      </top>
      <bottom style="thick">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4">
    <xf numFmtId="0" fontId="0" fillId="0" borderId="0"/>
    <xf numFmtId="0" fontId="13" fillId="0" borderId="0">
      <protection locked="0"/>
    </xf>
    <xf numFmtId="0" fontId="13" fillId="0" borderId="0">
      <protection locked="0"/>
    </xf>
    <xf numFmtId="0" fontId="19" fillId="0" borderId="0"/>
  </cellStyleXfs>
  <cellXfs count="88">
    <xf numFmtId="0" fontId="0" fillId="0" borderId="0" xfId="0"/>
    <xf numFmtId="0" fontId="1" fillId="0" borderId="1" xfId="0" applyFont="1" applyBorder="1" applyAlignment="1">
      <alignment vertical="top" wrapText="1"/>
    </xf>
    <xf numFmtId="0" fontId="1" fillId="0" borderId="0" xfId="0" applyFont="1" applyAlignment="1">
      <alignment vertical="top" wrapText="1"/>
    </xf>
    <xf numFmtId="0" fontId="1" fillId="0" borderId="2" xfId="0" applyFont="1" applyBorder="1" applyAlignment="1">
      <alignment horizontal="center" vertical="top" wrapText="1"/>
    </xf>
    <xf numFmtId="0" fontId="3" fillId="0" borderId="1" xfId="0" applyFont="1" applyBorder="1" applyAlignment="1">
      <alignment vertical="top" wrapText="1"/>
    </xf>
    <xf numFmtId="0" fontId="3" fillId="0" borderId="3" xfId="0" applyFont="1" applyBorder="1" applyAlignment="1">
      <alignment vertical="top" wrapText="1"/>
    </xf>
    <xf numFmtId="0" fontId="4" fillId="0" borderId="4" xfId="0" applyFont="1" applyBorder="1" applyAlignment="1">
      <alignment vertical="top" wrapText="1"/>
    </xf>
    <xf numFmtId="0" fontId="3" fillId="0" borderId="4" xfId="0" applyFont="1" applyBorder="1" applyAlignment="1">
      <alignment vertical="top" wrapText="1"/>
    </xf>
    <xf numFmtId="0" fontId="5" fillId="0" borderId="4" xfId="0" applyFont="1" applyBorder="1" applyAlignment="1">
      <alignment vertical="top" wrapText="1"/>
    </xf>
    <xf numFmtId="0" fontId="6" fillId="0" borderId="4" xfId="0" applyFont="1" applyBorder="1" applyAlignment="1">
      <alignment vertical="top" wrapText="1"/>
    </xf>
    <xf numFmtId="0" fontId="7" fillId="0" borderId="4" xfId="0" applyFont="1" applyBorder="1" applyAlignment="1">
      <alignment vertical="top" wrapText="1"/>
    </xf>
    <xf numFmtId="0" fontId="1" fillId="0" borderId="4" xfId="0" applyFont="1" applyBorder="1" applyAlignment="1">
      <alignment vertical="top" wrapText="1"/>
    </xf>
    <xf numFmtId="0" fontId="8" fillId="0" borderId="2" xfId="0" applyFont="1" applyBorder="1" applyAlignment="1">
      <alignment horizontal="right" vertical="top" wrapText="1"/>
    </xf>
    <xf numFmtId="3" fontId="8" fillId="0" borderId="2" xfId="0" applyNumberFormat="1" applyFont="1" applyBorder="1" applyAlignment="1">
      <alignment horizontal="right" vertical="top" wrapText="1"/>
    </xf>
    <xf numFmtId="3" fontId="8" fillId="0" borderId="5" xfId="0" applyNumberFormat="1" applyFont="1" applyBorder="1" applyAlignment="1" applyProtection="1">
      <alignment horizontal="right" vertical="top" wrapText="1"/>
      <protection locked="0"/>
    </xf>
    <xf numFmtId="4" fontId="8" fillId="0" borderId="5" xfId="0" applyNumberFormat="1" applyFont="1" applyBorder="1" applyAlignment="1" applyProtection="1">
      <alignment vertical="top" wrapText="1"/>
      <protection locked="0"/>
    </xf>
    <xf numFmtId="4" fontId="1" fillId="0" borderId="2" xfId="0" applyNumberFormat="1" applyFont="1" applyBorder="1" applyAlignment="1">
      <alignment vertical="top" wrapText="1"/>
    </xf>
    <xf numFmtId="10" fontId="4" fillId="0" borderId="0" xfId="0" applyNumberFormat="1" applyFont="1" applyAlignment="1">
      <alignment horizontal="right" vertical="top" wrapText="1"/>
    </xf>
    <xf numFmtId="0" fontId="9" fillId="0" borderId="4" xfId="0" applyFont="1" applyBorder="1" applyAlignment="1">
      <alignment vertical="top" wrapText="1"/>
    </xf>
    <xf numFmtId="4" fontId="8" fillId="0" borderId="2" xfId="0" applyNumberFormat="1" applyFont="1" applyBorder="1" applyAlignment="1">
      <alignment horizontal="right" vertical="top" wrapText="1"/>
    </xf>
    <xf numFmtId="4" fontId="8" fillId="0" borderId="5" xfId="0" applyNumberFormat="1" applyFont="1" applyBorder="1" applyAlignment="1" applyProtection="1">
      <alignment horizontal="right" vertical="top" wrapText="1"/>
      <protection locked="0"/>
    </xf>
    <xf numFmtId="0" fontId="1" fillId="0" borderId="0" xfId="0" applyFont="1" applyAlignment="1">
      <alignment vertical="top"/>
    </xf>
    <xf numFmtId="164" fontId="8" fillId="0" borderId="2" xfId="0" applyNumberFormat="1" applyFont="1" applyBorder="1" applyAlignment="1">
      <alignment horizontal="right" vertical="top" wrapText="1"/>
    </xf>
    <xf numFmtId="164" fontId="8" fillId="0" borderId="5" xfId="0" applyNumberFormat="1" applyFont="1" applyBorder="1" applyAlignment="1" applyProtection="1">
      <alignment horizontal="right" vertical="top" wrapText="1"/>
      <protection locked="0"/>
    </xf>
    <xf numFmtId="165" fontId="8" fillId="0" borderId="2" xfId="0" applyNumberFormat="1" applyFont="1" applyBorder="1" applyAlignment="1">
      <alignment horizontal="right" vertical="top" wrapText="1"/>
    </xf>
    <xf numFmtId="165" fontId="8" fillId="0" borderId="5" xfId="0" applyNumberFormat="1" applyFont="1" applyBorder="1" applyAlignment="1" applyProtection="1">
      <alignment horizontal="right" vertical="top" wrapText="1"/>
      <protection locked="0"/>
    </xf>
    <xf numFmtId="0" fontId="1" fillId="0" borderId="7" xfId="0" applyFont="1" applyBorder="1" applyAlignment="1">
      <alignment vertical="top" wrapText="1"/>
    </xf>
    <xf numFmtId="0" fontId="1" fillId="0" borderId="8" xfId="0" applyFont="1" applyBorder="1" applyAlignment="1">
      <alignment vertical="top" wrapText="1"/>
    </xf>
    <xf numFmtId="0" fontId="2" fillId="0" borderId="0" xfId="0" applyFont="1" applyAlignment="1">
      <alignment vertical="top" wrapText="1"/>
    </xf>
    <xf numFmtId="0" fontId="6" fillId="0" borderId="0" xfId="0" applyFont="1" applyAlignment="1">
      <alignment vertical="top" wrapText="1"/>
    </xf>
    <xf numFmtId="0" fontId="2" fillId="0" borderId="0" xfId="0" applyFont="1" applyAlignment="1">
      <alignment horizontal="right" vertical="top" wrapText="1"/>
    </xf>
    <xf numFmtId="0" fontId="2" fillId="0" borderId="2" xfId="0" applyFont="1" applyBorder="1" applyAlignment="1">
      <alignment vertical="top" wrapText="1"/>
    </xf>
    <xf numFmtId="10" fontId="2" fillId="0" borderId="3" xfId="0" applyNumberFormat="1" applyFont="1" applyBorder="1" applyAlignment="1">
      <alignment horizontal="right" vertical="top" wrapText="1"/>
    </xf>
    <xf numFmtId="0" fontId="2" fillId="0" borderId="0" xfId="0" applyFont="1" applyAlignment="1">
      <alignment vertical="top"/>
    </xf>
    <xf numFmtId="10" fontId="2" fillId="0" borderId="4" xfId="0" applyNumberFormat="1" applyFont="1" applyBorder="1" applyAlignment="1">
      <alignment horizontal="right" vertical="top" wrapText="1"/>
    </xf>
    <xf numFmtId="10" fontId="2" fillId="0" borderId="16" xfId="0" applyNumberFormat="1" applyFont="1" applyBorder="1" applyAlignment="1">
      <alignment horizontal="right" vertical="top" wrapText="1"/>
    </xf>
    <xf numFmtId="0" fontId="14" fillId="0" borderId="0" xfId="1" applyFont="1" applyAlignment="1">
      <alignment vertical="top"/>
      <protection locked="0"/>
    </xf>
    <xf numFmtId="0" fontId="16" fillId="0" borderId="0" xfId="1" applyFont="1" applyAlignment="1">
      <alignment vertical="top"/>
      <protection locked="0"/>
    </xf>
    <xf numFmtId="0" fontId="16" fillId="0" borderId="0" xfId="0" applyFont="1"/>
    <xf numFmtId="0" fontId="18" fillId="0" borderId="0" xfId="0" applyFont="1" applyAlignment="1">
      <alignment vertical="center" wrapText="1"/>
    </xf>
    <xf numFmtId="0" fontId="14" fillId="3" borderId="2" xfId="2" applyFont="1" applyFill="1" applyBorder="1" applyAlignment="1" applyProtection="1">
      <alignment horizontal="left" vertical="top" wrapText="1"/>
    </xf>
    <xf numFmtId="0" fontId="20" fillId="3" borderId="2" xfId="3" applyFont="1" applyFill="1" applyBorder="1" applyAlignment="1">
      <alignment horizontal="center" vertical="center"/>
    </xf>
    <xf numFmtId="0" fontId="21" fillId="0" borderId="2" xfId="3" applyFont="1" applyBorder="1" applyAlignment="1">
      <alignment horizontal="left" vertical="center" wrapText="1"/>
    </xf>
    <xf numFmtId="167" fontId="21" fillId="4" borderId="2" xfId="3" applyNumberFormat="1" applyFont="1" applyFill="1" applyBorder="1" applyAlignment="1">
      <alignment horizontal="center" vertical="center"/>
    </xf>
    <xf numFmtId="0" fontId="20" fillId="0" borderId="2" xfId="3" applyFont="1" applyBorder="1" applyAlignment="1">
      <alignment horizontal="right" vertical="center" wrapText="1"/>
    </xf>
    <xf numFmtId="0" fontId="20" fillId="0" borderId="2" xfId="3" applyFont="1" applyBorder="1" applyAlignment="1">
      <alignment horizontal="left" vertical="center"/>
    </xf>
    <xf numFmtId="0" fontId="6" fillId="0" borderId="13" xfId="0" applyFont="1" applyBorder="1" applyAlignment="1">
      <alignment vertical="top" wrapText="1"/>
    </xf>
    <xf numFmtId="0" fontId="1" fillId="0" borderId="14" xfId="0" applyFont="1" applyBorder="1" applyAlignment="1">
      <alignment vertical="top" wrapText="1"/>
    </xf>
    <xf numFmtId="166" fontId="6" fillId="0" borderId="14" xfId="0" applyNumberFormat="1" applyFont="1" applyBorder="1" applyAlignment="1">
      <alignment vertical="top" wrapText="1"/>
    </xf>
    <xf numFmtId="166" fontId="1" fillId="0" borderId="14" xfId="0" applyNumberFormat="1" applyFont="1" applyBorder="1" applyAlignment="1">
      <alignment vertical="top" wrapText="1"/>
    </xf>
    <xf numFmtId="166" fontId="1" fillId="0" borderId="15" xfId="0" applyNumberFormat="1" applyFont="1" applyBorder="1" applyAlignment="1">
      <alignment vertical="top" wrapText="1"/>
    </xf>
    <xf numFmtId="0" fontId="12" fillId="0" borderId="0" xfId="0" applyFont="1" applyAlignment="1">
      <alignment vertical="top" wrapText="1"/>
    </xf>
    <xf numFmtId="0" fontId="0" fillId="0" borderId="0" xfId="0"/>
    <xf numFmtId="0" fontId="15" fillId="2" borderId="17" xfId="0" applyFont="1" applyFill="1" applyBorder="1" applyAlignment="1">
      <alignment horizontal="center" vertical="center"/>
    </xf>
    <xf numFmtId="0" fontId="15" fillId="2" borderId="18" xfId="0" applyFont="1" applyFill="1" applyBorder="1" applyAlignment="1">
      <alignment horizontal="center" vertical="center"/>
    </xf>
    <xf numFmtId="0" fontId="15" fillId="2" borderId="19" xfId="0" applyFont="1" applyFill="1" applyBorder="1" applyAlignment="1">
      <alignment horizontal="center" vertical="center"/>
    </xf>
    <xf numFmtId="0" fontId="17" fillId="0" borderId="0" xfId="0" applyFont="1" applyAlignment="1">
      <alignment vertical="center" wrapText="1"/>
    </xf>
    <xf numFmtId="0" fontId="14" fillId="0" borderId="0" xfId="0" applyFont="1" applyAlignment="1">
      <alignment horizontal="left" vertical="center" wrapText="1"/>
    </xf>
    <xf numFmtId="166" fontId="11" fillId="0" borderId="0" xfId="0" applyNumberFormat="1" applyFont="1" applyAlignment="1">
      <alignment horizontal="right" vertical="top" wrapText="1"/>
    </xf>
    <xf numFmtId="0" fontId="11" fillId="0" borderId="0" xfId="0" applyFont="1" applyAlignment="1">
      <alignment horizontal="left" vertical="top" wrapText="1"/>
    </xf>
    <xf numFmtId="0" fontId="11" fillId="0" borderId="0" xfId="0" applyFont="1" applyAlignment="1">
      <alignment vertical="top" wrapText="1"/>
    </xf>
    <xf numFmtId="0" fontId="10" fillId="0" borderId="6" xfId="0" applyFont="1" applyBorder="1" applyAlignment="1">
      <alignment vertical="top" wrapText="1"/>
    </xf>
    <xf numFmtId="0" fontId="10" fillId="0" borderId="7" xfId="0" applyFont="1" applyBorder="1" applyAlignment="1">
      <alignment vertical="top" wrapText="1"/>
    </xf>
    <xf numFmtId="0" fontId="1" fillId="0" borderId="9" xfId="0" applyFont="1" applyBorder="1" applyAlignment="1">
      <alignment vertical="top" wrapText="1"/>
    </xf>
    <xf numFmtId="0" fontId="1" fillId="0" borderId="1" xfId="0" applyFont="1" applyBorder="1" applyAlignment="1">
      <alignment vertical="top" wrapText="1"/>
    </xf>
    <xf numFmtId="0" fontId="1" fillId="0" borderId="10" xfId="0" applyFont="1" applyBorder="1" applyAlignment="1">
      <alignment vertical="top" wrapText="1"/>
    </xf>
    <xf numFmtId="0" fontId="6" fillId="0" borderId="11" xfId="0" applyFont="1" applyBorder="1" applyAlignment="1">
      <alignment vertical="top" wrapText="1"/>
    </xf>
    <xf numFmtId="0" fontId="1" fillId="0" borderId="0" xfId="0" applyFont="1" applyAlignment="1">
      <alignment vertical="top" wrapText="1"/>
    </xf>
    <xf numFmtId="166" fontId="6" fillId="0" borderId="0" xfId="0" applyNumberFormat="1" applyFont="1" applyAlignment="1">
      <alignment vertical="top" wrapText="1"/>
    </xf>
    <xf numFmtId="166" fontId="1" fillId="0" borderId="0" xfId="0" applyNumberFormat="1" applyFont="1" applyAlignment="1">
      <alignment vertical="top" wrapText="1"/>
    </xf>
    <xf numFmtId="166" fontId="1" fillId="0" borderId="12" xfId="0" applyNumberFormat="1" applyFont="1" applyBorder="1" applyAlignment="1">
      <alignment vertical="top" wrapText="1"/>
    </xf>
    <xf numFmtId="0" fontId="8" fillId="0" borderId="4" xfId="0" applyFont="1" applyBorder="1" applyAlignment="1">
      <alignment vertical="top" wrapText="1"/>
    </xf>
    <xf numFmtId="0" fontId="1" fillId="0" borderId="4" xfId="0" applyFont="1" applyBorder="1" applyAlignment="1">
      <alignment vertical="top" wrapText="1"/>
    </xf>
    <xf numFmtId="0" fontId="3" fillId="0" borderId="4" xfId="0" applyFont="1" applyBorder="1" applyAlignment="1">
      <alignment vertical="top" wrapText="1"/>
    </xf>
    <xf numFmtId="0" fontId="5" fillId="0" borderId="4" xfId="0" applyFont="1" applyBorder="1" applyAlignment="1">
      <alignment vertical="top" wrapText="1"/>
    </xf>
    <xf numFmtId="0" fontId="3" fillId="0" borderId="1" xfId="0" applyFont="1" applyBorder="1" applyAlignment="1">
      <alignment horizontal="center" vertical="top" wrapText="1"/>
    </xf>
    <xf numFmtId="0" fontId="3" fillId="0" borderId="0" xfId="0" applyFont="1" applyAlignment="1">
      <alignment horizontal="center" vertical="top" wrapText="1"/>
    </xf>
    <xf numFmtId="0" fontId="9" fillId="0" borderId="4" xfId="0" applyFont="1" applyBorder="1" applyAlignment="1">
      <alignment vertical="top" wrapText="1"/>
    </xf>
    <xf numFmtId="0" fontId="10" fillId="0" borderId="4" xfId="0" applyFont="1" applyBorder="1" applyAlignment="1">
      <alignment vertical="top" wrapText="1"/>
    </xf>
    <xf numFmtId="0" fontId="6" fillId="0" borderId="4" xfId="0" applyFont="1" applyBorder="1" applyAlignment="1">
      <alignment vertical="top" wrapText="1"/>
    </xf>
    <xf numFmtId="0" fontId="1" fillId="0" borderId="2" xfId="0" applyFont="1" applyBorder="1" applyAlignment="1">
      <alignment horizontal="center" vertical="top" wrapText="1"/>
    </xf>
    <xf numFmtId="0" fontId="3" fillId="0" borderId="3" xfId="0" applyFont="1" applyBorder="1" applyAlignment="1">
      <alignment vertical="top" wrapText="1"/>
    </xf>
    <xf numFmtId="167" fontId="21" fillId="4" borderId="20" xfId="3" applyNumberFormat="1" applyFont="1" applyFill="1" applyBorder="1" applyAlignment="1">
      <alignment horizontal="center" vertical="center"/>
    </xf>
    <xf numFmtId="167" fontId="21" fillId="4" borderId="21" xfId="3" applyNumberFormat="1" applyFont="1" applyFill="1" applyBorder="1" applyAlignment="1">
      <alignment horizontal="center" vertical="center"/>
    </xf>
    <xf numFmtId="167" fontId="21" fillId="4" borderId="22" xfId="3" applyNumberFormat="1" applyFont="1" applyFill="1" applyBorder="1" applyAlignment="1">
      <alignment horizontal="center" vertical="center"/>
    </xf>
    <xf numFmtId="0" fontId="14" fillId="0" borderId="0" xfId="0" applyFont="1" applyAlignment="1">
      <alignment vertical="center" wrapText="1"/>
    </xf>
    <xf numFmtId="0" fontId="2" fillId="0" borderId="2" xfId="0" applyFont="1" applyBorder="1" applyAlignment="1">
      <alignment vertical="top" wrapText="1"/>
    </xf>
    <xf numFmtId="0" fontId="0" fillId="5" borderId="23" xfId="0" applyFill="1" applyBorder="1" applyAlignment="1">
      <alignment horizontal="center" vertical="center" wrapText="1"/>
    </xf>
  </cellXfs>
  <cellStyles count="4">
    <cellStyle name="Normal" xfId="0" builtinId="0"/>
    <cellStyle name="Normal 2" xfId="1" xr:uid="{EC06E2F7-7553-4A59-9C05-2E0CDD02FE31}"/>
    <cellStyle name="Normal 3" xfId="2" xr:uid="{70387DD6-B4DC-4462-B9E7-76ABD5540D80}"/>
    <cellStyle name="Normal 5" xfId="3" xr:uid="{8F98FAA2-98A1-4706-AA32-CD2B9E1773B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399286</xdr:colOff>
      <xdr:row>75</xdr:row>
      <xdr:rowOff>103690</xdr:rowOff>
    </xdr:to>
    <xdr:pic>
      <xdr:nvPicPr>
        <xdr:cNvPr id="2" name="Image 1">
          <a:extLst>
            <a:ext uri="{FF2B5EF4-FFF2-40B4-BE49-F238E27FC236}">
              <a16:creationId xmlns:a16="http://schemas.microsoft.com/office/drawing/2014/main" id="{5EFE32EC-27BE-4430-A960-1B6796119692}"/>
            </a:ext>
          </a:extLst>
        </xdr:cNvPr>
        <xdr:cNvPicPr>
          <a:picLocks noChangeAspect="1"/>
        </xdr:cNvPicPr>
      </xdr:nvPicPr>
      <xdr:blipFill>
        <a:blip xmlns:r="http://schemas.openxmlformats.org/officeDocument/2006/relationships" r:embed="rId1"/>
        <a:stretch>
          <a:fillRect/>
        </a:stretch>
      </xdr:blipFill>
      <xdr:spPr>
        <a:xfrm>
          <a:off x="0" y="0"/>
          <a:ext cx="6114286" cy="867619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
  <sheetViews>
    <sheetView showGridLines="0" workbookViewId="0"/>
  </sheetViews>
  <sheetFormatPr baseColWidth="10" defaultColWidth="9.1796875" defaultRowHeight="9" customHeight="1"/>
  <cols>
    <col min="1" max="58" width="10.7265625" customWidth="1"/>
  </cols>
  <sheetData/>
  <sheetProtection algorithmName="SHA-512" hashValue="v4zIq9B7eDLCShXUNjbEbiD2ng+xLhFwYZp4eGthpocYw8rji9ETjX7/kU4vBp9CZM1wnGGRPHh9HSukFHM9AQ==" saltValue="5njW3vgzucFiXQKuK8oDHg==" spinCount="100000" sheet="1" objects="1" selectLockedCells="1"/>
  <printOptions horizontalCentered="1" verticalCentered="1"/>
  <pageMargins left="0.23622047244093999" right="0.23622047244093999" top="0.35433070866142002" bottom="0.47244094488188998" header="0.27559055118109999" footer="0.43307086614173002"/>
  <pageSetup paperSize="9"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Q773"/>
  <sheetViews>
    <sheetView showGridLines="0" tabSelected="1" workbookViewId="0">
      <pane ySplit="3" topLeftCell="A4" activePane="bottomLeft" state="frozen"/>
      <selection pane="bottomLeft" activeCell="S7" sqref="S7"/>
    </sheetView>
  </sheetViews>
  <sheetFormatPr baseColWidth="10" defaultColWidth="9.1796875" defaultRowHeight="14.5"/>
  <cols>
    <col min="1" max="1" width="0" hidden="1" customWidth="1"/>
    <col min="2" max="2" width="6.54296875" customWidth="1"/>
    <col min="3" max="3" width="28.54296875" customWidth="1"/>
    <col min="4" max="8" width="8.1796875" customWidth="1"/>
    <col min="9" max="10" width="12.54296875" customWidth="1"/>
    <col min="11" max="17" width="0" hidden="1" customWidth="1"/>
    <col min="18" max="69" width="10.7265625" customWidth="1"/>
  </cols>
  <sheetData>
    <row r="1" spans="1:17" hidden="1">
      <c r="A1" s="2" t="s">
        <v>0</v>
      </c>
      <c r="B1" s="2" t="s">
        <v>1</v>
      </c>
      <c r="C1" s="2" t="s">
        <v>2</v>
      </c>
      <c r="D1" s="2" t="s">
        <v>3</v>
      </c>
      <c r="E1" s="2" t="s">
        <v>4</v>
      </c>
      <c r="F1" s="2" t="s">
        <v>5</v>
      </c>
      <c r="G1" s="2" t="s">
        <v>6</v>
      </c>
      <c r="H1" s="2" t="s">
        <v>7</v>
      </c>
      <c r="I1" s="2" t="s">
        <v>8</v>
      </c>
      <c r="J1" s="2" t="s">
        <v>9</v>
      </c>
      <c r="K1" s="2" t="s">
        <v>10</v>
      </c>
      <c r="M1" s="2" t="s">
        <v>11</v>
      </c>
      <c r="N1" s="2" t="s">
        <v>12</v>
      </c>
      <c r="O1" s="2" t="s">
        <v>13</v>
      </c>
      <c r="P1" s="2" t="s">
        <v>14</v>
      </c>
      <c r="Q1" s="2" t="s">
        <v>15</v>
      </c>
    </row>
    <row r="2" spans="1:17" ht="54.5" customHeight="1">
      <c r="B2" s="87" t="s">
        <v>583</v>
      </c>
      <c r="C2" s="87"/>
      <c r="D2" s="87"/>
      <c r="E2" s="87"/>
      <c r="F2" s="87"/>
      <c r="G2" s="87"/>
      <c r="H2" s="87"/>
      <c r="I2" s="87"/>
      <c r="J2" s="87"/>
    </row>
    <row r="3" spans="1:17" ht="20">
      <c r="A3" s="2" t="s">
        <v>16</v>
      </c>
      <c r="B3" s="3" t="s">
        <v>17</v>
      </c>
      <c r="C3" s="80" t="s">
        <v>18</v>
      </c>
      <c r="D3" s="80"/>
      <c r="E3" s="80"/>
      <c r="F3" s="3" t="s">
        <v>5</v>
      </c>
      <c r="G3" s="3" t="s">
        <v>19</v>
      </c>
      <c r="H3" s="3" t="s">
        <v>20</v>
      </c>
      <c r="I3" s="3" t="s">
        <v>21</v>
      </c>
      <c r="J3" s="3" t="s">
        <v>22</v>
      </c>
      <c r="K3" s="3" t="s">
        <v>23</v>
      </c>
      <c r="L3" s="3" t="s">
        <v>24</v>
      </c>
      <c r="M3" s="3" t="s">
        <v>25</v>
      </c>
      <c r="N3" s="3" t="s">
        <v>26</v>
      </c>
      <c r="O3" s="3" t="s">
        <v>27</v>
      </c>
      <c r="P3" s="3" t="s">
        <v>28</v>
      </c>
      <c r="Q3" s="3" t="s">
        <v>29</v>
      </c>
    </row>
    <row r="4" spans="1:17" ht="18.649999999999999" customHeight="1">
      <c r="A4" s="2">
        <v>2</v>
      </c>
      <c r="B4" s="4" t="s">
        <v>30</v>
      </c>
      <c r="C4" s="81" t="s">
        <v>31</v>
      </c>
      <c r="D4" s="81"/>
      <c r="E4" s="81"/>
      <c r="F4" s="5"/>
      <c r="G4" s="5"/>
      <c r="H4" s="5"/>
      <c r="I4" s="5"/>
      <c r="J4" s="5"/>
      <c r="K4" s="2"/>
    </row>
    <row r="5" spans="1:17" hidden="1">
      <c r="A5" s="2">
        <v>3</v>
      </c>
    </row>
    <row r="6" spans="1:17" hidden="1">
      <c r="A6" s="2" t="s">
        <v>32</v>
      </c>
    </row>
    <row r="7" spans="1:17" ht="18.649999999999999" customHeight="1">
      <c r="A7" s="2">
        <v>3</v>
      </c>
      <c r="B7" s="6">
        <v>2</v>
      </c>
      <c r="C7" s="73" t="s">
        <v>33</v>
      </c>
      <c r="D7" s="73"/>
      <c r="E7" s="73"/>
      <c r="F7" s="7"/>
      <c r="G7" s="7"/>
      <c r="H7" s="7"/>
      <c r="I7" s="7"/>
      <c r="J7" s="7"/>
      <c r="K7" s="2"/>
    </row>
    <row r="8" spans="1:17">
      <c r="A8" s="2">
        <v>4</v>
      </c>
      <c r="B8" s="6" t="s">
        <v>34</v>
      </c>
      <c r="C8" s="74" t="s">
        <v>35</v>
      </c>
      <c r="D8" s="74"/>
      <c r="E8" s="74"/>
      <c r="F8" s="8"/>
      <c r="G8" s="8"/>
      <c r="H8" s="8"/>
      <c r="I8" s="8"/>
      <c r="J8" s="8"/>
      <c r="K8" s="2"/>
    </row>
    <row r="9" spans="1:17" ht="16.899999999999999" customHeight="1">
      <c r="A9" s="2">
        <v>5</v>
      </c>
      <c r="B9" s="6" t="s">
        <v>36</v>
      </c>
      <c r="C9" s="79" t="s">
        <v>37</v>
      </c>
      <c r="D9" s="79"/>
      <c r="E9" s="79"/>
      <c r="F9" s="9"/>
      <c r="G9" s="9"/>
      <c r="H9" s="9"/>
      <c r="I9" s="9"/>
      <c r="J9" s="9"/>
      <c r="K9" s="2"/>
    </row>
    <row r="10" spans="1:17" hidden="1">
      <c r="A10" s="2" t="s">
        <v>38</v>
      </c>
    </row>
    <row r="11" spans="1:17" hidden="1">
      <c r="A11" s="2" t="s">
        <v>39</v>
      </c>
    </row>
    <row r="12" spans="1:17" ht="16.899999999999999" customHeight="1">
      <c r="A12" s="2">
        <v>5</v>
      </c>
      <c r="B12" s="6" t="s">
        <v>40</v>
      </c>
      <c r="C12" s="79" t="s">
        <v>41</v>
      </c>
      <c r="D12" s="79"/>
      <c r="E12" s="79"/>
      <c r="F12" s="9"/>
      <c r="G12" s="9"/>
      <c r="H12" s="9"/>
      <c r="I12" s="9"/>
      <c r="J12" s="9"/>
      <c r="K12" s="2"/>
    </row>
    <row r="13" spans="1:17" hidden="1">
      <c r="A13" s="2" t="s">
        <v>38</v>
      </c>
    </row>
    <row r="14" spans="1:17" hidden="1">
      <c r="A14" s="2" t="s">
        <v>39</v>
      </c>
    </row>
    <row r="15" spans="1:17" ht="16.899999999999999" customHeight="1">
      <c r="A15" s="2">
        <v>5</v>
      </c>
      <c r="B15" s="6" t="s">
        <v>42</v>
      </c>
      <c r="C15" s="79" t="s">
        <v>43</v>
      </c>
      <c r="D15" s="79"/>
      <c r="E15" s="79"/>
      <c r="F15" s="9"/>
      <c r="G15" s="9"/>
      <c r="H15" s="9"/>
      <c r="I15" s="9"/>
      <c r="J15" s="9"/>
      <c r="K15" s="2"/>
    </row>
    <row r="16" spans="1:17" hidden="1">
      <c r="A16" s="2" t="s">
        <v>38</v>
      </c>
    </row>
    <row r="17" spans="1:11" hidden="1">
      <c r="A17" s="2" t="s">
        <v>39</v>
      </c>
    </row>
    <row r="18" spans="1:11" hidden="1">
      <c r="A18" s="2" t="s">
        <v>44</v>
      </c>
    </row>
    <row r="19" spans="1:11">
      <c r="A19" s="2">
        <v>4</v>
      </c>
      <c r="B19" s="6" t="s">
        <v>45</v>
      </c>
      <c r="C19" s="74" t="s">
        <v>46</v>
      </c>
      <c r="D19" s="74"/>
      <c r="E19" s="74"/>
      <c r="F19" s="8"/>
      <c r="G19" s="8"/>
      <c r="H19" s="8"/>
      <c r="I19" s="8"/>
      <c r="J19" s="8"/>
      <c r="K19" s="2"/>
    </row>
    <row r="20" spans="1:11" hidden="1">
      <c r="A20" s="2" t="s">
        <v>47</v>
      </c>
    </row>
    <row r="21" spans="1:11" hidden="1">
      <c r="A21" s="2" t="s">
        <v>44</v>
      </c>
    </row>
    <row r="22" spans="1:11">
      <c r="A22" s="2">
        <v>4</v>
      </c>
      <c r="B22" s="6" t="s">
        <v>48</v>
      </c>
      <c r="C22" s="74" t="s">
        <v>49</v>
      </c>
      <c r="D22" s="74"/>
      <c r="E22" s="74"/>
      <c r="F22" s="8"/>
      <c r="G22" s="8"/>
      <c r="H22" s="8"/>
      <c r="I22" s="8"/>
      <c r="J22" s="8"/>
      <c r="K22" s="2"/>
    </row>
    <row r="23" spans="1:11" hidden="1">
      <c r="A23" s="2" t="s">
        <v>47</v>
      </c>
    </row>
    <row r="24" spans="1:11" hidden="1">
      <c r="A24" s="2" t="s">
        <v>44</v>
      </c>
    </row>
    <row r="25" spans="1:11" ht="68.5" customHeight="1">
      <c r="A25" s="2">
        <v>4</v>
      </c>
      <c r="B25" s="6" t="s">
        <v>50</v>
      </c>
      <c r="C25" s="74" t="s">
        <v>51</v>
      </c>
      <c r="D25" s="74"/>
      <c r="E25" s="74"/>
      <c r="F25" s="8"/>
      <c r="G25" s="8"/>
      <c r="H25" s="8"/>
      <c r="I25" s="8"/>
      <c r="J25" s="8"/>
      <c r="K25" s="2"/>
    </row>
    <row r="26" spans="1:11" hidden="1">
      <c r="A26" s="2" t="s">
        <v>47</v>
      </c>
    </row>
    <row r="27" spans="1:11" hidden="1">
      <c r="A27" s="2" t="s">
        <v>47</v>
      </c>
    </row>
    <row r="28" spans="1:11" hidden="1">
      <c r="A28" s="2" t="s">
        <v>47</v>
      </c>
    </row>
    <row r="29" spans="1:11" hidden="1">
      <c r="A29" s="2" t="s">
        <v>44</v>
      </c>
    </row>
    <row r="30" spans="1:11" ht="29.5" customHeight="1" thickBot="1">
      <c r="A30" s="2">
        <v>4</v>
      </c>
      <c r="B30" s="6" t="s">
        <v>52</v>
      </c>
      <c r="C30" s="74" t="s">
        <v>53</v>
      </c>
      <c r="D30" s="74"/>
      <c r="E30" s="74"/>
      <c r="F30" s="8"/>
      <c r="G30" s="8"/>
      <c r="H30" s="8"/>
      <c r="I30" s="8"/>
      <c r="J30" s="8"/>
      <c r="K30" s="2"/>
    </row>
    <row r="31" spans="1:11" hidden="1">
      <c r="A31" s="2" t="s">
        <v>47</v>
      </c>
    </row>
    <row r="32" spans="1:11" hidden="1">
      <c r="A32" s="2" t="s">
        <v>54</v>
      </c>
    </row>
    <row r="33" spans="1:17" ht="27.25" customHeight="1" thickTop="1" thickBot="1">
      <c r="A33" s="2">
        <v>9</v>
      </c>
      <c r="B33" s="10" t="s">
        <v>55</v>
      </c>
      <c r="C33" s="71" t="s">
        <v>56</v>
      </c>
      <c r="D33" s="72"/>
      <c r="E33" s="72"/>
      <c r="F33" s="12" t="s">
        <v>57</v>
      </c>
      <c r="G33" s="13">
        <v>1</v>
      </c>
      <c r="H33" s="14"/>
      <c r="I33" s="15"/>
      <c r="J33" s="16">
        <f>IF(AND(G33= "",H33= ""), 0, ROUND(ROUND(I33, 2) * ROUND(IF(H33="",G33,H33),  0), 2))</f>
        <v>0</v>
      </c>
      <c r="K33" s="2"/>
      <c r="M33" s="17">
        <v>0.2</v>
      </c>
      <c r="Q33" s="2">
        <v>623</v>
      </c>
    </row>
    <row r="34" spans="1:17" hidden="1">
      <c r="A34" s="2" t="s">
        <v>58</v>
      </c>
    </row>
    <row r="35" spans="1:17" hidden="1">
      <c r="A35" s="2" t="s">
        <v>44</v>
      </c>
    </row>
    <row r="36" spans="1:17" ht="31.75" customHeight="1" thickTop="1">
      <c r="A36" s="2">
        <v>4</v>
      </c>
      <c r="B36" s="6" t="s">
        <v>59</v>
      </c>
      <c r="C36" s="74" t="s">
        <v>60</v>
      </c>
      <c r="D36" s="74"/>
      <c r="E36" s="74"/>
      <c r="F36" s="8"/>
      <c r="G36" s="8"/>
      <c r="H36" s="8"/>
      <c r="I36" s="8"/>
      <c r="J36" s="8"/>
      <c r="K36" s="2"/>
    </row>
    <row r="37" spans="1:17" hidden="1">
      <c r="A37" s="2" t="s">
        <v>47</v>
      </c>
    </row>
    <row r="38" spans="1:17" hidden="1">
      <c r="A38" s="2" t="s">
        <v>44</v>
      </c>
    </row>
    <row r="39" spans="1:17" ht="15" thickBot="1">
      <c r="A39" s="2">
        <v>4</v>
      </c>
      <c r="B39" s="6" t="s">
        <v>61</v>
      </c>
      <c r="C39" s="74" t="s">
        <v>62</v>
      </c>
      <c r="D39" s="74"/>
      <c r="E39" s="74"/>
      <c r="F39" s="8"/>
      <c r="G39" s="8"/>
      <c r="H39" s="8"/>
      <c r="I39" s="8"/>
      <c r="J39" s="8"/>
      <c r="K39" s="2"/>
    </row>
    <row r="40" spans="1:17" hidden="1">
      <c r="A40" s="2" t="s">
        <v>47</v>
      </c>
    </row>
    <row r="41" spans="1:17" ht="15.5" thickTop="1" thickBot="1">
      <c r="A41" s="2">
        <v>9</v>
      </c>
      <c r="B41" s="10" t="s">
        <v>63</v>
      </c>
      <c r="C41" s="71" t="s">
        <v>566</v>
      </c>
      <c r="D41" s="72"/>
      <c r="E41" s="72"/>
      <c r="F41" s="12" t="s">
        <v>57</v>
      </c>
      <c r="G41" s="13">
        <v>1</v>
      </c>
      <c r="H41" s="14"/>
      <c r="I41" s="15"/>
      <c r="J41" s="16">
        <f>IF(AND(G41= "",H41= ""), 0, ROUND(ROUND(I41, 2) * ROUND(IF(H41="",G41,H41),  0), 2))</f>
        <v>0</v>
      </c>
      <c r="K41" s="2"/>
      <c r="M41" s="17">
        <v>0.2</v>
      </c>
      <c r="Q41" s="2">
        <v>623</v>
      </c>
    </row>
    <row r="42" spans="1:17" hidden="1">
      <c r="A42" s="2" t="s">
        <v>58</v>
      </c>
    </row>
    <row r="43" spans="1:17" hidden="1">
      <c r="A43" s="2" t="s">
        <v>44</v>
      </c>
    </row>
    <row r="44" spans="1:17" ht="15" thickTop="1">
      <c r="A44" s="2">
        <v>4</v>
      </c>
      <c r="B44" s="6" t="s">
        <v>64</v>
      </c>
      <c r="C44" s="74" t="s">
        <v>65</v>
      </c>
      <c r="D44" s="74"/>
      <c r="E44" s="74"/>
      <c r="F44" s="8"/>
      <c r="G44" s="8"/>
      <c r="H44" s="8"/>
      <c r="I44" s="8"/>
      <c r="J44" s="8"/>
      <c r="K44" s="2"/>
    </row>
    <row r="45" spans="1:17" hidden="1">
      <c r="A45" s="2" t="s">
        <v>47</v>
      </c>
    </row>
    <row r="46" spans="1:17" ht="15" thickBot="1">
      <c r="A46" s="2">
        <v>6</v>
      </c>
      <c r="B46" s="6" t="s">
        <v>66</v>
      </c>
      <c r="C46" s="77" t="s">
        <v>67</v>
      </c>
      <c r="D46" s="77"/>
      <c r="E46" s="77"/>
      <c r="F46" s="18"/>
      <c r="G46" s="18"/>
      <c r="H46" s="18"/>
      <c r="I46" s="18"/>
      <c r="J46" s="18"/>
      <c r="K46" s="2"/>
    </row>
    <row r="47" spans="1:17" hidden="1">
      <c r="A47" s="2" t="s">
        <v>68</v>
      </c>
    </row>
    <row r="48" spans="1:17" hidden="1">
      <c r="A48" s="2" t="s">
        <v>68</v>
      </c>
    </row>
    <row r="49" spans="1:17" ht="27.25" customHeight="1" thickTop="1" thickBot="1">
      <c r="A49" s="2">
        <v>9</v>
      </c>
      <c r="B49" s="10" t="s">
        <v>69</v>
      </c>
      <c r="C49" s="71" t="s">
        <v>70</v>
      </c>
      <c r="D49" s="72"/>
      <c r="E49" s="72"/>
      <c r="F49" s="12" t="s">
        <v>57</v>
      </c>
      <c r="G49" s="13">
        <v>1</v>
      </c>
      <c r="H49" s="14"/>
      <c r="I49" s="15"/>
      <c r="J49" s="16">
        <f>IF(AND(G49= "",H49= ""), 0, ROUND(ROUND(I49, 2) * ROUND(IF(H49="",G49,H49),  0), 2))</f>
        <v>0</v>
      </c>
      <c r="K49" s="2"/>
      <c r="M49" s="17">
        <v>0.2</v>
      </c>
      <c r="Q49" s="2">
        <v>623</v>
      </c>
    </row>
    <row r="50" spans="1:17" hidden="1">
      <c r="A50" s="2" t="s">
        <v>58</v>
      </c>
    </row>
    <row r="51" spans="1:17" ht="76.150000000000006" customHeight="1" thickTop="1" thickBot="1">
      <c r="A51" s="2">
        <v>9</v>
      </c>
      <c r="B51" s="10" t="s">
        <v>71</v>
      </c>
      <c r="C51" s="71" t="s">
        <v>72</v>
      </c>
      <c r="D51" s="72"/>
      <c r="E51" s="72"/>
      <c r="F51" s="12" t="s">
        <v>4</v>
      </c>
      <c r="G51" s="19">
        <v>740</v>
      </c>
      <c r="H51" s="20"/>
      <c r="I51" s="15"/>
      <c r="J51" s="16">
        <f>IF(AND(G51= "",H51= ""), 0, ROUND(ROUND(I51, 2) * ROUND(IF(H51="",G51,H51),  2), 2))</f>
        <v>0</v>
      </c>
      <c r="K51" s="2"/>
      <c r="M51" s="17">
        <v>0.2</v>
      </c>
      <c r="Q51" s="2">
        <v>623</v>
      </c>
    </row>
    <row r="52" spans="1:17" hidden="1">
      <c r="A52" s="2" t="s">
        <v>58</v>
      </c>
    </row>
    <row r="53" spans="1:17" ht="39.4" customHeight="1" thickTop="1" thickBot="1">
      <c r="A53" s="2">
        <v>9</v>
      </c>
      <c r="B53" s="10" t="s">
        <v>73</v>
      </c>
      <c r="C53" s="71" t="s">
        <v>74</v>
      </c>
      <c r="D53" s="72"/>
      <c r="E53" s="72"/>
      <c r="F53" s="12" t="s">
        <v>4</v>
      </c>
      <c r="G53" s="19">
        <v>502</v>
      </c>
      <c r="H53" s="20"/>
      <c r="I53" s="15"/>
      <c r="J53" s="16">
        <f>IF(AND(G53= "",H53= ""), 0, ROUND(ROUND(I53, 2) * ROUND(IF(H53="",G53,H53),  2), 2))</f>
        <v>0</v>
      </c>
      <c r="K53" s="2"/>
      <c r="M53" s="17">
        <v>0.2</v>
      </c>
      <c r="Q53" s="2">
        <v>623</v>
      </c>
    </row>
    <row r="54" spans="1:17" hidden="1">
      <c r="A54" s="2" t="s">
        <v>58</v>
      </c>
    </row>
    <row r="55" spans="1:17" ht="27.25" customHeight="1" thickTop="1" thickBot="1">
      <c r="A55" s="2">
        <v>9</v>
      </c>
      <c r="B55" s="10" t="s">
        <v>75</v>
      </c>
      <c r="C55" s="71" t="s">
        <v>76</v>
      </c>
      <c r="D55" s="72"/>
      <c r="E55" s="72"/>
      <c r="F55" s="12" t="s">
        <v>57</v>
      </c>
      <c r="G55" s="13">
        <v>1</v>
      </c>
      <c r="H55" s="14"/>
      <c r="I55" s="15"/>
      <c r="J55" s="16">
        <f>IF(AND(G55= "",H55= ""), 0, ROUND(ROUND(I55, 2) * ROUND(IF(H55="",G55,H55),  0), 2))</f>
        <v>0</v>
      </c>
      <c r="K55" s="2"/>
      <c r="M55" s="17">
        <v>0.2</v>
      </c>
      <c r="Q55" s="2">
        <v>623</v>
      </c>
    </row>
    <row r="56" spans="1:17" hidden="1">
      <c r="A56" s="2" t="s">
        <v>58</v>
      </c>
    </row>
    <row r="57" spans="1:17" ht="64" customHeight="1" thickTop="1" thickBot="1">
      <c r="A57" s="2">
        <v>9</v>
      </c>
      <c r="B57" s="10" t="s">
        <v>77</v>
      </c>
      <c r="C57" s="71" t="s">
        <v>78</v>
      </c>
      <c r="D57" s="72"/>
      <c r="E57" s="72"/>
      <c r="F57" s="12" t="s">
        <v>4</v>
      </c>
      <c r="G57" s="19">
        <v>740</v>
      </c>
      <c r="H57" s="20"/>
      <c r="I57" s="15"/>
      <c r="J57" s="16">
        <f>IF(AND(G57= "",H57= ""), 0, ROUND(ROUND(I57, 2) * ROUND(IF(H57="",G57,H57),  2), 2))</f>
        <v>0</v>
      </c>
      <c r="K57" s="2"/>
      <c r="M57" s="17">
        <v>0.2</v>
      </c>
      <c r="Q57" s="2">
        <v>623</v>
      </c>
    </row>
    <row r="58" spans="1:17" hidden="1">
      <c r="A58" s="2" t="s">
        <v>58</v>
      </c>
    </row>
    <row r="59" spans="1:17" ht="64" customHeight="1" thickTop="1" thickBot="1">
      <c r="A59" s="2">
        <v>9</v>
      </c>
      <c r="B59" s="10" t="s">
        <v>79</v>
      </c>
      <c r="C59" s="71" t="s">
        <v>80</v>
      </c>
      <c r="D59" s="72"/>
      <c r="E59" s="72"/>
      <c r="F59" s="12" t="s">
        <v>57</v>
      </c>
      <c r="G59" s="13">
        <v>1</v>
      </c>
      <c r="H59" s="14"/>
      <c r="I59" s="15"/>
      <c r="J59" s="16">
        <f>IF(AND(G59= "",H59= ""), 0, ROUND(ROUND(I59, 2) * ROUND(IF(H59="",G59,H59),  0), 2))</f>
        <v>0</v>
      </c>
      <c r="K59" s="2"/>
      <c r="M59" s="17">
        <v>0.2</v>
      </c>
      <c r="Q59" s="2">
        <v>623</v>
      </c>
    </row>
    <row r="60" spans="1:17" hidden="1">
      <c r="A60" s="2" t="s">
        <v>58</v>
      </c>
    </row>
    <row r="61" spans="1:17" ht="51.75" customHeight="1" thickTop="1" thickBot="1">
      <c r="A61" s="2">
        <v>9</v>
      </c>
      <c r="B61" s="10" t="s">
        <v>81</v>
      </c>
      <c r="C61" s="71" t="s">
        <v>82</v>
      </c>
      <c r="D61" s="72"/>
      <c r="E61" s="72"/>
      <c r="F61" s="12" t="s">
        <v>57</v>
      </c>
      <c r="G61" s="13">
        <v>1</v>
      </c>
      <c r="H61" s="14"/>
      <c r="I61" s="15"/>
      <c r="J61" s="16">
        <f>IF(AND(G61= "",H61= ""), 0, ROUND(ROUND(I61, 2) * ROUND(IF(H61="",G61,H61),  0), 2))</f>
        <v>0</v>
      </c>
      <c r="K61" s="2"/>
      <c r="M61" s="17">
        <v>0.2</v>
      </c>
      <c r="Q61" s="2">
        <v>623</v>
      </c>
    </row>
    <row r="62" spans="1:17" hidden="1">
      <c r="A62" s="2" t="s">
        <v>58</v>
      </c>
    </row>
    <row r="63" spans="1:17" ht="41.25" customHeight="1" thickTop="1" thickBot="1">
      <c r="A63" s="2">
        <v>9</v>
      </c>
      <c r="B63" s="10" t="s">
        <v>83</v>
      </c>
      <c r="C63" s="71" t="s">
        <v>567</v>
      </c>
      <c r="D63" s="72"/>
      <c r="E63" s="72"/>
      <c r="F63" s="12" t="s">
        <v>57</v>
      </c>
      <c r="G63" s="13">
        <v>1</v>
      </c>
      <c r="H63" s="14"/>
      <c r="I63" s="15"/>
      <c r="J63" s="16">
        <f>IF(AND(G63= "",H63= ""), 0, ROUND(ROUND(I63, 2) * ROUND(IF(H63="",G63,H63),  0), 2))</f>
        <v>0</v>
      </c>
      <c r="K63" s="2"/>
      <c r="M63" s="17">
        <v>0.2</v>
      </c>
      <c r="Q63" s="2">
        <v>623</v>
      </c>
    </row>
    <row r="64" spans="1:17" hidden="1">
      <c r="A64" s="2" t="s">
        <v>58</v>
      </c>
    </row>
    <row r="65" spans="1:11" hidden="1">
      <c r="A65" s="2" t="s">
        <v>84</v>
      </c>
    </row>
    <row r="66" spans="1:11" ht="16.899999999999999" customHeight="1" thickTop="1">
      <c r="A66" s="2">
        <v>6</v>
      </c>
      <c r="B66" s="6" t="s">
        <v>85</v>
      </c>
      <c r="C66" s="77" t="s">
        <v>86</v>
      </c>
      <c r="D66" s="77"/>
      <c r="E66" s="77"/>
      <c r="F66" s="18"/>
      <c r="G66" s="18"/>
      <c r="H66" s="18"/>
      <c r="I66" s="18"/>
      <c r="J66" s="18"/>
      <c r="K66" s="2"/>
    </row>
    <row r="67" spans="1:11" hidden="1">
      <c r="A67" s="2" t="s">
        <v>68</v>
      </c>
    </row>
    <row r="68" spans="1:11" hidden="1">
      <c r="A68" s="2" t="s">
        <v>68</v>
      </c>
    </row>
    <row r="69" spans="1:11">
      <c r="A69" s="2">
        <v>8</v>
      </c>
      <c r="B69" s="10" t="s">
        <v>87</v>
      </c>
      <c r="C69" s="78" t="s">
        <v>88</v>
      </c>
      <c r="D69" s="78"/>
      <c r="E69" s="78"/>
      <c r="F69" s="11"/>
      <c r="G69" s="11"/>
      <c r="H69" s="11"/>
      <c r="I69" s="11"/>
      <c r="J69" s="11"/>
      <c r="K69" s="2"/>
    </row>
    <row r="70" spans="1:11" hidden="1">
      <c r="A70" s="2" t="s">
        <v>89</v>
      </c>
    </row>
    <row r="71" spans="1:11" hidden="1">
      <c r="A71" s="2" t="s">
        <v>84</v>
      </c>
    </row>
    <row r="72" spans="1:11" ht="16.899999999999999" customHeight="1">
      <c r="A72" s="2">
        <v>6</v>
      </c>
      <c r="B72" s="6" t="s">
        <v>90</v>
      </c>
      <c r="C72" s="77" t="s">
        <v>91</v>
      </c>
      <c r="D72" s="77"/>
      <c r="E72" s="77"/>
      <c r="F72" s="18"/>
      <c r="G72" s="18"/>
      <c r="H72" s="18"/>
      <c r="I72" s="18"/>
      <c r="J72" s="18"/>
      <c r="K72" s="2"/>
    </row>
    <row r="73" spans="1:11" hidden="1">
      <c r="A73" s="2" t="s">
        <v>68</v>
      </c>
    </row>
    <row r="74" spans="1:11" hidden="1">
      <c r="A74" s="2" t="s">
        <v>68</v>
      </c>
    </row>
    <row r="75" spans="1:11">
      <c r="A75" s="2">
        <v>8</v>
      </c>
      <c r="B75" s="10" t="s">
        <v>92</v>
      </c>
      <c r="C75" s="78" t="s">
        <v>88</v>
      </c>
      <c r="D75" s="78"/>
      <c r="E75" s="78"/>
      <c r="F75" s="11"/>
      <c r="G75" s="11"/>
      <c r="H75" s="11"/>
      <c r="I75" s="11"/>
      <c r="J75" s="11"/>
      <c r="K75" s="2"/>
    </row>
    <row r="76" spans="1:11" hidden="1">
      <c r="A76" s="2" t="s">
        <v>89</v>
      </c>
    </row>
    <row r="77" spans="1:11" hidden="1">
      <c r="A77" s="2" t="s">
        <v>84</v>
      </c>
    </row>
    <row r="78" spans="1:11" ht="16.899999999999999" customHeight="1">
      <c r="A78" s="2">
        <v>6</v>
      </c>
      <c r="B78" s="6" t="s">
        <v>93</v>
      </c>
      <c r="C78" s="77" t="s">
        <v>94</v>
      </c>
      <c r="D78" s="77"/>
      <c r="E78" s="77"/>
      <c r="F78" s="18"/>
      <c r="G78" s="18"/>
      <c r="H78" s="18"/>
      <c r="I78" s="18"/>
      <c r="J78" s="18"/>
      <c r="K78" s="2"/>
    </row>
    <row r="79" spans="1:11" hidden="1">
      <c r="A79" s="2" t="s">
        <v>68</v>
      </c>
    </row>
    <row r="80" spans="1:11" hidden="1">
      <c r="A80" s="2" t="s">
        <v>68</v>
      </c>
    </row>
    <row r="81" spans="1:17" hidden="1">
      <c r="A81" s="2" t="s">
        <v>68</v>
      </c>
    </row>
    <row r="82" spans="1:17">
      <c r="A82" s="2">
        <v>8</v>
      </c>
      <c r="B82" s="10" t="s">
        <v>95</v>
      </c>
      <c r="C82" s="78" t="s">
        <v>96</v>
      </c>
      <c r="D82" s="78"/>
      <c r="E82" s="78"/>
      <c r="F82" s="11"/>
      <c r="G82" s="11"/>
      <c r="H82" s="11"/>
      <c r="I82" s="11"/>
      <c r="J82" s="11"/>
      <c r="K82" s="2"/>
    </row>
    <row r="83" spans="1:17" hidden="1">
      <c r="A83" s="2" t="s">
        <v>89</v>
      </c>
    </row>
    <row r="84" spans="1:17" hidden="1">
      <c r="A84" s="2" t="s">
        <v>84</v>
      </c>
    </row>
    <row r="85" spans="1:17" hidden="1">
      <c r="A85" s="2" t="s">
        <v>44</v>
      </c>
    </row>
    <row r="86" spans="1:17">
      <c r="A86" s="2">
        <v>4</v>
      </c>
      <c r="B86" s="6" t="s">
        <v>97</v>
      </c>
      <c r="C86" s="74" t="s">
        <v>98</v>
      </c>
      <c r="D86" s="74"/>
      <c r="E86" s="74"/>
      <c r="F86" s="8"/>
      <c r="G86" s="8"/>
      <c r="H86" s="8"/>
      <c r="I86" s="8"/>
      <c r="J86" s="8"/>
      <c r="K86" s="2"/>
    </row>
    <row r="87" spans="1:17" hidden="1">
      <c r="A87" s="2" t="s">
        <v>47</v>
      </c>
    </row>
    <row r="88" spans="1:17">
      <c r="A88" s="2">
        <v>8</v>
      </c>
      <c r="B88" s="10" t="s">
        <v>99</v>
      </c>
      <c r="C88" s="78" t="s">
        <v>100</v>
      </c>
      <c r="D88" s="78"/>
      <c r="E88" s="78"/>
      <c r="F88" s="11"/>
      <c r="G88" s="11"/>
      <c r="H88" s="11"/>
      <c r="I88" s="11"/>
      <c r="J88" s="11"/>
      <c r="K88" s="2"/>
    </row>
    <row r="89" spans="1:17" hidden="1">
      <c r="A89" s="2" t="s">
        <v>89</v>
      </c>
    </row>
    <row r="90" spans="1:17" hidden="1">
      <c r="A90" s="2" t="s">
        <v>44</v>
      </c>
    </row>
    <row r="91" spans="1:17" ht="31.75" customHeight="1" thickBot="1">
      <c r="A91" s="2">
        <v>4</v>
      </c>
      <c r="B91" s="6" t="s">
        <v>101</v>
      </c>
      <c r="C91" s="74" t="s">
        <v>102</v>
      </c>
      <c r="D91" s="74"/>
      <c r="E91" s="74"/>
      <c r="F91" s="8"/>
      <c r="G91" s="8"/>
      <c r="H91" s="8"/>
      <c r="I91" s="8"/>
      <c r="J91" s="8"/>
      <c r="K91" s="2"/>
    </row>
    <row r="92" spans="1:17" hidden="1">
      <c r="A92" s="2" t="s">
        <v>47</v>
      </c>
    </row>
    <row r="93" spans="1:17" hidden="1">
      <c r="A93" s="2" t="s">
        <v>47</v>
      </c>
    </row>
    <row r="94" spans="1:17" hidden="1">
      <c r="A94" s="2" t="s">
        <v>47</v>
      </c>
    </row>
    <row r="95" spans="1:17" ht="27.25" customHeight="1" thickTop="1" thickBot="1">
      <c r="A95" s="2">
        <v>9</v>
      </c>
      <c r="B95" s="10" t="s">
        <v>103</v>
      </c>
      <c r="C95" s="71" t="s">
        <v>104</v>
      </c>
      <c r="D95" s="72"/>
      <c r="E95" s="72"/>
      <c r="F95" s="12" t="s">
        <v>57</v>
      </c>
      <c r="G95" s="13">
        <v>1</v>
      </c>
      <c r="H95" s="14"/>
      <c r="I95" s="15"/>
      <c r="J95" s="16">
        <f>IF(AND(G95= "",H95= ""), 0, ROUND(ROUND(I95, 2) * ROUND(IF(H95="",G95,H95),  0), 2))</f>
        <v>0</v>
      </c>
      <c r="K95" s="2"/>
      <c r="M95" s="17">
        <v>0.2</v>
      </c>
      <c r="Q95" s="2">
        <v>623</v>
      </c>
    </row>
    <row r="96" spans="1:17" hidden="1">
      <c r="A96" s="2" t="s">
        <v>58</v>
      </c>
    </row>
    <row r="97" spans="1:17" ht="51.75" customHeight="1" thickTop="1" thickBot="1">
      <c r="A97" s="2">
        <v>9</v>
      </c>
      <c r="B97" s="10" t="s">
        <v>105</v>
      </c>
      <c r="C97" s="71" t="s">
        <v>106</v>
      </c>
      <c r="D97" s="72"/>
      <c r="E97" s="72"/>
      <c r="F97" s="12" t="s">
        <v>57</v>
      </c>
      <c r="G97" s="13">
        <v>1</v>
      </c>
      <c r="H97" s="14"/>
      <c r="I97" s="15"/>
      <c r="J97" s="16">
        <f>IF(AND(G97= "",H97= ""), 0, ROUND(ROUND(I97, 2) * ROUND(IF(H97="",G97,H97),  0), 2))</f>
        <v>0</v>
      </c>
      <c r="K97" s="2"/>
      <c r="M97" s="17">
        <v>0.2</v>
      </c>
      <c r="Q97" s="2">
        <v>623</v>
      </c>
    </row>
    <row r="98" spans="1:17" hidden="1">
      <c r="A98" s="2" t="s">
        <v>58</v>
      </c>
    </row>
    <row r="99" spans="1:17" hidden="1">
      <c r="A99" s="2" t="s">
        <v>44</v>
      </c>
    </row>
    <row r="100" spans="1:17" ht="15" thickTop="1">
      <c r="A100" s="2">
        <v>4</v>
      </c>
      <c r="B100" s="6" t="s">
        <v>107</v>
      </c>
      <c r="C100" s="74" t="s">
        <v>108</v>
      </c>
      <c r="D100" s="74"/>
      <c r="E100" s="74"/>
      <c r="F100" s="8"/>
      <c r="G100" s="8"/>
      <c r="H100" s="8"/>
      <c r="I100" s="8"/>
      <c r="J100" s="8"/>
      <c r="K100" s="2"/>
    </row>
    <row r="101" spans="1:17" ht="15" thickBot="1">
      <c r="A101" s="2">
        <v>5</v>
      </c>
      <c r="B101" s="6" t="s">
        <v>109</v>
      </c>
      <c r="C101" s="79" t="s">
        <v>110</v>
      </c>
      <c r="D101" s="79"/>
      <c r="E101" s="79"/>
      <c r="F101" s="9"/>
      <c r="G101" s="9"/>
      <c r="H101" s="9"/>
      <c r="I101" s="9"/>
      <c r="J101" s="9"/>
      <c r="K101" s="2"/>
    </row>
    <row r="102" spans="1:17" hidden="1">
      <c r="A102" s="2" t="s">
        <v>38</v>
      </c>
    </row>
    <row r="103" spans="1:17" hidden="1">
      <c r="A103" s="21" t="s">
        <v>111</v>
      </c>
    </row>
    <row r="104" spans="1:17" hidden="1">
      <c r="A104" s="2" t="s">
        <v>112</v>
      </c>
    </row>
    <row r="105" spans="1:17" ht="27.25" customHeight="1" thickTop="1" thickBot="1">
      <c r="A105" s="2">
        <v>9</v>
      </c>
      <c r="B105" s="10" t="s">
        <v>113</v>
      </c>
      <c r="C105" s="71" t="s">
        <v>114</v>
      </c>
      <c r="D105" s="72"/>
      <c r="E105" s="72"/>
      <c r="F105" s="12" t="s">
        <v>5</v>
      </c>
      <c r="G105" s="13">
        <v>5</v>
      </c>
      <c r="H105" s="14"/>
      <c r="I105" s="15"/>
      <c r="J105" s="16">
        <f>IF(AND(G105= "",H105= ""), 0, ROUND(ROUND(I105, 2) * ROUND(IF(H105="",G105,H105),  0), 2))</f>
        <v>0</v>
      </c>
      <c r="K105" s="2"/>
      <c r="M105" s="17">
        <v>0.2</v>
      </c>
      <c r="Q105" s="2">
        <v>623</v>
      </c>
    </row>
    <row r="106" spans="1:17" hidden="1">
      <c r="A106" s="2" t="s">
        <v>58</v>
      </c>
    </row>
    <row r="107" spans="1:17" hidden="1">
      <c r="A107" s="2" t="s">
        <v>39</v>
      </c>
    </row>
    <row r="108" spans="1:17" ht="16.899999999999999" customHeight="1" thickTop="1" thickBot="1">
      <c r="A108" s="2">
        <v>5</v>
      </c>
      <c r="B108" s="6" t="s">
        <v>115</v>
      </c>
      <c r="C108" s="79" t="s">
        <v>116</v>
      </c>
      <c r="D108" s="79"/>
      <c r="E108" s="79"/>
      <c r="F108" s="9"/>
      <c r="G108" s="9"/>
      <c r="H108" s="9"/>
      <c r="I108" s="9"/>
      <c r="J108" s="9"/>
      <c r="K108" s="2"/>
    </row>
    <row r="109" spans="1:17" hidden="1">
      <c r="A109" s="2" t="s">
        <v>38</v>
      </c>
    </row>
    <row r="110" spans="1:17" hidden="1">
      <c r="A110" s="2" t="s">
        <v>38</v>
      </c>
    </row>
    <row r="111" spans="1:17" hidden="1">
      <c r="A111" s="2" t="s">
        <v>112</v>
      </c>
    </row>
    <row r="112" spans="1:17" ht="27.25" customHeight="1" thickTop="1" thickBot="1">
      <c r="A112" s="2">
        <v>9</v>
      </c>
      <c r="B112" s="10" t="s">
        <v>117</v>
      </c>
      <c r="C112" s="71" t="s">
        <v>118</v>
      </c>
      <c r="D112" s="72"/>
      <c r="E112" s="72"/>
      <c r="F112" s="12" t="s">
        <v>5</v>
      </c>
      <c r="G112" s="13">
        <v>5</v>
      </c>
      <c r="H112" s="14"/>
      <c r="I112" s="15"/>
      <c r="J112" s="16">
        <f>IF(AND(G112= "",H112= ""), 0, ROUND(ROUND(I112, 2) * ROUND(IF(H112="",G112,H112),  0), 2))</f>
        <v>0</v>
      </c>
      <c r="K112" s="2"/>
      <c r="M112" s="17">
        <v>0.2</v>
      </c>
      <c r="Q112" s="2">
        <v>623</v>
      </c>
    </row>
    <row r="113" spans="1:17" hidden="1">
      <c r="A113" s="2" t="s">
        <v>58</v>
      </c>
    </row>
    <row r="114" spans="1:17" hidden="1">
      <c r="A114" s="2" t="s">
        <v>39</v>
      </c>
    </row>
    <row r="115" spans="1:17" ht="33.75" customHeight="1" thickTop="1" thickBot="1">
      <c r="A115" s="2">
        <v>5</v>
      </c>
      <c r="B115" s="6" t="s">
        <v>119</v>
      </c>
      <c r="C115" s="79" t="s">
        <v>120</v>
      </c>
      <c r="D115" s="79"/>
      <c r="E115" s="79"/>
      <c r="F115" s="9"/>
      <c r="G115" s="9"/>
      <c r="H115" s="9"/>
      <c r="I115" s="9"/>
      <c r="J115" s="9"/>
      <c r="K115" s="2"/>
    </row>
    <row r="116" spans="1:17" hidden="1">
      <c r="A116" s="2" t="s">
        <v>38</v>
      </c>
    </row>
    <row r="117" spans="1:17" hidden="1">
      <c r="A117" s="2" t="s">
        <v>112</v>
      </c>
    </row>
    <row r="118" spans="1:17" ht="27.25" customHeight="1" thickTop="1" thickBot="1">
      <c r="A118" s="2">
        <v>9</v>
      </c>
      <c r="B118" s="10" t="s">
        <v>121</v>
      </c>
      <c r="C118" s="71" t="s">
        <v>122</v>
      </c>
      <c r="D118" s="72"/>
      <c r="E118" s="72"/>
      <c r="F118" s="12" t="s">
        <v>5</v>
      </c>
      <c r="G118" s="13">
        <v>3</v>
      </c>
      <c r="H118" s="14"/>
      <c r="I118" s="15"/>
      <c r="J118" s="16">
        <f>IF(AND(G118= "",H118= ""), 0, ROUND(ROUND(I118, 2) * ROUND(IF(H118="",G118,H118),  0), 2))</f>
        <v>0</v>
      </c>
      <c r="K118" s="2"/>
      <c r="M118" s="17">
        <v>0.2</v>
      </c>
      <c r="Q118" s="2">
        <v>623</v>
      </c>
    </row>
    <row r="119" spans="1:17" hidden="1">
      <c r="A119" s="2" t="s">
        <v>58</v>
      </c>
    </row>
    <row r="120" spans="1:17" hidden="1">
      <c r="A120" s="2" t="s">
        <v>39</v>
      </c>
    </row>
    <row r="121" spans="1:17" hidden="1">
      <c r="A121" s="2" t="s">
        <v>44</v>
      </c>
    </row>
    <row r="122" spans="1:17" ht="33.75" customHeight="1" thickTop="1">
      <c r="A122" s="2">
        <v>4</v>
      </c>
      <c r="B122" s="6" t="s">
        <v>123</v>
      </c>
      <c r="C122" s="74" t="s">
        <v>124</v>
      </c>
      <c r="D122" s="74"/>
      <c r="E122" s="74"/>
      <c r="F122" s="8"/>
      <c r="G122" s="8"/>
      <c r="H122" s="8"/>
      <c r="I122" s="8"/>
      <c r="J122" s="8"/>
      <c r="K122" s="2"/>
    </row>
    <row r="123" spans="1:17" hidden="1">
      <c r="A123" s="2" t="s">
        <v>47</v>
      </c>
    </row>
    <row r="124" spans="1:17" hidden="1">
      <c r="A124" s="2" t="s">
        <v>47</v>
      </c>
    </row>
    <row r="125" spans="1:17" hidden="1">
      <c r="A125" s="2" t="s">
        <v>47</v>
      </c>
    </row>
    <row r="126" spans="1:17" hidden="1">
      <c r="A126" s="2" t="s">
        <v>47</v>
      </c>
    </row>
    <row r="127" spans="1:17" hidden="1">
      <c r="A127" s="2" t="s">
        <v>47</v>
      </c>
    </row>
    <row r="128" spans="1:17" hidden="1">
      <c r="A128" s="2" t="s">
        <v>47</v>
      </c>
    </row>
    <row r="129" spans="1:17" hidden="1">
      <c r="A129" s="2" t="s">
        <v>47</v>
      </c>
    </row>
    <row r="130" spans="1:17" hidden="1">
      <c r="A130" s="2" t="s">
        <v>47</v>
      </c>
    </row>
    <row r="131" spans="1:17" ht="33.75" customHeight="1" thickBot="1">
      <c r="A131" s="2">
        <v>6</v>
      </c>
      <c r="B131" s="6" t="s">
        <v>125</v>
      </c>
      <c r="C131" s="77" t="s">
        <v>126</v>
      </c>
      <c r="D131" s="77"/>
      <c r="E131" s="77"/>
      <c r="F131" s="18"/>
      <c r="G131" s="18"/>
      <c r="H131" s="18"/>
      <c r="I131" s="18"/>
      <c r="J131" s="18"/>
      <c r="K131" s="2"/>
    </row>
    <row r="132" spans="1:17" hidden="1">
      <c r="A132" s="2" t="s">
        <v>68</v>
      </c>
    </row>
    <row r="133" spans="1:17" hidden="1">
      <c r="A133" s="2" t="s">
        <v>127</v>
      </c>
    </row>
    <row r="134" spans="1:17" ht="27.25" customHeight="1" thickTop="1" thickBot="1">
      <c r="A134" s="2">
        <v>9</v>
      </c>
      <c r="B134" s="10" t="s">
        <v>128</v>
      </c>
      <c r="C134" s="71" t="s">
        <v>129</v>
      </c>
      <c r="D134" s="72"/>
      <c r="E134" s="72"/>
      <c r="F134" s="12" t="s">
        <v>5</v>
      </c>
      <c r="G134" s="13">
        <v>5</v>
      </c>
      <c r="H134" s="14"/>
      <c r="I134" s="15"/>
      <c r="J134" s="16">
        <f>IF(AND(G134= "",H134= ""), 0, ROUND(ROUND(I134, 2) * ROUND(IF(H134="",G134,H134),  0), 2))</f>
        <v>0</v>
      </c>
      <c r="K134" s="2"/>
      <c r="M134" s="17">
        <v>0.2</v>
      </c>
      <c r="Q134" s="2">
        <v>623</v>
      </c>
    </row>
    <row r="135" spans="1:17" hidden="1">
      <c r="A135" s="2" t="s">
        <v>58</v>
      </c>
    </row>
    <row r="136" spans="1:17" ht="27.25" customHeight="1" thickTop="1" thickBot="1">
      <c r="A136" s="2">
        <v>9</v>
      </c>
      <c r="B136" s="10" t="s">
        <v>130</v>
      </c>
      <c r="C136" s="71" t="s">
        <v>131</v>
      </c>
      <c r="D136" s="72"/>
      <c r="E136" s="72"/>
      <c r="F136" s="12" t="s">
        <v>5</v>
      </c>
      <c r="G136" s="13">
        <v>5</v>
      </c>
      <c r="H136" s="14"/>
      <c r="I136" s="15"/>
      <c r="J136" s="16">
        <f>IF(AND(G136= "",H136= ""), 0, ROUND(ROUND(I136, 2) * ROUND(IF(H136="",G136,H136),  0), 2))</f>
        <v>0</v>
      </c>
      <c r="K136" s="2"/>
      <c r="M136" s="17">
        <v>0.2</v>
      </c>
      <c r="Q136" s="2">
        <v>623</v>
      </c>
    </row>
    <row r="137" spans="1:17" hidden="1">
      <c r="A137" s="2" t="s">
        <v>58</v>
      </c>
    </row>
    <row r="138" spans="1:17" hidden="1">
      <c r="A138" s="2" t="s">
        <v>84</v>
      </c>
    </row>
    <row r="139" spans="1:17" ht="16.899999999999999" customHeight="1" thickTop="1" thickBot="1">
      <c r="A139" s="2">
        <v>6</v>
      </c>
      <c r="B139" s="6" t="s">
        <v>132</v>
      </c>
      <c r="C139" s="77" t="s">
        <v>133</v>
      </c>
      <c r="D139" s="77"/>
      <c r="E139" s="77"/>
      <c r="F139" s="18"/>
      <c r="G139" s="18"/>
      <c r="H139" s="18"/>
      <c r="I139" s="18"/>
      <c r="J139" s="18"/>
      <c r="K139" s="2"/>
    </row>
    <row r="140" spans="1:17" hidden="1">
      <c r="A140" s="2" t="s">
        <v>68</v>
      </c>
    </row>
    <row r="141" spans="1:17" hidden="1">
      <c r="A141" s="2" t="s">
        <v>127</v>
      </c>
    </row>
    <row r="142" spans="1:17" ht="15.5" thickTop="1" thickBot="1">
      <c r="A142" s="2">
        <v>9</v>
      </c>
      <c r="B142" s="10" t="s">
        <v>134</v>
      </c>
      <c r="C142" s="71" t="s">
        <v>135</v>
      </c>
      <c r="D142" s="72"/>
      <c r="E142" s="72"/>
      <c r="F142" s="12" t="s">
        <v>5</v>
      </c>
      <c r="G142" s="13">
        <v>2</v>
      </c>
      <c r="H142" s="14"/>
      <c r="I142" s="15"/>
      <c r="J142" s="16">
        <f>IF(AND(G142= "",H142= ""), 0, ROUND(ROUND(I142, 2) * ROUND(IF(H142="",G142,H142),  0), 2))</f>
        <v>0</v>
      </c>
      <c r="K142" s="2"/>
      <c r="M142" s="17">
        <v>0.2</v>
      </c>
      <c r="Q142" s="2">
        <v>623</v>
      </c>
    </row>
    <row r="143" spans="1:17" hidden="1">
      <c r="A143" s="2" t="s">
        <v>58</v>
      </c>
    </row>
    <row r="144" spans="1:17" ht="27.25" customHeight="1" thickTop="1" thickBot="1">
      <c r="A144" s="2">
        <v>9</v>
      </c>
      <c r="B144" s="10" t="s">
        <v>136</v>
      </c>
      <c r="C144" s="71" t="s">
        <v>137</v>
      </c>
      <c r="D144" s="72"/>
      <c r="E144" s="72"/>
      <c r="F144" s="12" t="s">
        <v>138</v>
      </c>
      <c r="G144" s="19">
        <v>277</v>
      </c>
      <c r="H144" s="20"/>
      <c r="I144" s="15"/>
      <c r="J144" s="16">
        <f>IF(AND(G144= "",H144= ""), 0, ROUND(ROUND(I144, 2) * ROUND(IF(H144="",G144,H144),  2), 2))</f>
        <v>0</v>
      </c>
      <c r="K144" s="2"/>
      <c r="M144" s="17">
        <v>0.2</v>
      </c>
      <c r="Q144" s="2">
        <v>623</v>
      </c>
    </row>
    <row r="145" spans="1:17" hidden="1">
      <c r="A145" s="2" t="s">
        <v>58</v>
      </c>
    </row>
    <row r="146" spans="1:17" hidden="1">
      <c r="A146" s="2" t="s">
        <v>84</v>
      </c>
    </row>
    <row r="147" spans="1:17" ht="16.899999999999999" customHeight="1" thickTop="1" thickBot="1">
      <c r="A147" s="2">
        <v>6</v>
      </c>
      <c r="B147" s="6" t="s">
        <v>139</v>
      </c>
      <c r="C147" s="77" t="s">
        <v>140</v>
      </c>
      <c r="D147" s="77"/>
      <c r="E147" s="77"/>
      <c r="F147" s="18"/>
      <c r="G147" s="18"/>
      <c r="H147" s="18"/>
      <c r="I147" s="18"/>
      <c r="J147" s="18"/>
      <c r="K147" s="2"/>
    </row>
    <row r="148" spans="1:17" hidden="1">
      <c r="A148" s="2" t="s">
        <v>68</v>
      </c>
    </row>
    <row r="149" spans="1:17" hidden="1">
      <c r="A149" s="2" t="s">
        <v>127</v>
      </c>
    </row>
    <row r="150" spans="1:17" ht="39.4" customHeight="1" thickTop="1" thickBot="1">
      <c r="A150" s="2">
        <v>9</v>
      </c>
      <c r="B150" s="10" t="s">
        <v>141</v>
      </c>
      <c r="C150" s="71" t="s">
        <v>142</v>
      </c>
      <c r="D150" s="72"/>
      <c r="E150" s="72"/>
      <c r="F150" s="12" t="s">
        <v>5</v>
      </c>
      <c r="G150" s="13">
        <v>1</v>
      </c>
      <c r="H150" s="14"/>
      <c r="I150" s="15"/>
      <c r="J150" s="16">
        <f>IF(AND(G150= "",H150= ""), 0, ROUND(ROUND(I150, 2) * ROUND(IF(H150="",G150,H150),  0), 2))</f>
        <v>0</v>
      </c>
      <c r="K150" s="2"/>
      <c r="M150" s="17">
        <v>0.2</v>
      </c>
      <c r="Q150" s="2">
        <v>623</v>
      </c>
    </row>
    <row r="151" spans="1:17" hidden="1">
      <c r="A151" s="2" t="s">
        <v>58</v>
      </c>
    </row>
    <row r="152" spans="1:17" hidden="1">
      <c r="A152" s="2" t="s">
        <v>84</v>
      </c>
    </row>
    <row r="153" spans="1:17" ht="16.899999999999999" customHeight="1" thickTop="1" thickBot="1">
      <c r="A153" s="2">
        <v>6</v>
      </c>
      <c r="B153" s="6" t="s">
        <v>143</v>
      </c>
      <c r="C153" s="77" t="s">
        <v>144</v>
      </c>
      <c r="D153" s="77"/>
      <c r="E153" s="77"/>
      <c r="F153" s="18"/>
      <c r="G153" s="18"/>
      <c r="H153" s="18"/>
      <c r="I153" s="18"/>
      <c r="J153" s="18"/>
      <c r="K153" s="2"/>
    </row>
    <row r="154" spans="1:17" hidden="1">
      <c r="A154" s="2" t="s">
        <v>68</v>
      </c>
    </row>
    <row r="155" spans="1:17" hidden="1">
      <c r="A155" s="2" t="s">
        <v>127</v>
      </c>
    </row>
    <row r="156" spans="1:17" ht="27.25" customHeight="1" thickTop="1" thickBot="1">
      <c r="A156" s="2">
        <v>9</v>
      </c>
      <c r="B156" s="10" t="s">
        <v>145</v>
      </c>
      <c r="C156" s="71" t="s">
        <v>146</v>
      </c>
      <c r="D156" s="72"/>
      <c r="E156" s="72"/>
      <c r="F156" s="12" t="s">
        <v>57</v>
      </c>
      <c r="G156" s="13">
        <v>1</v>
      </c>
      <c r="H156" s="14"/>
      <c r="I156" s="15"/>
      <c r="J156" s="16">
        <f>IF(AND(G156= "",H156= ""), 0, ROUND(ROUND(I156, 2) * ROUND(IF(H156="",G156,H156),  0), 2))</f>
        <v>0</v>
      </c>
      <c r="K156" s="2"/>
      <c r="M156" s="17">
        <v>0.2</v>
      </c>
      <c r="Q156" s="2">
        <v>623</v>
      </c>
    </row>
    <row r="157" spans="1:17" hidden="1">
      <c r="A157" s="2" t="s">
        <v>58</v>
      </c>
    </row>
    <row r="158" spans="1:17" hidden="1">
      <c r="A158" s="2" t="s">
        <v>84</v>
      </c>
    </row>
    <row r="159" spans="1:17" ht="16.899999999999999" customHeight="1" thickTop="1" thickBot="1">
      <c r="A159" s="2">
        <v>6</v>
      </c>
      <c r="B159" s="6" t="s">
        <v>147</v>
      </c>
      <c r="C159" s="77" t="s">
        <v>148</v>
      </c>
      <c r="D159" s="77"/>
      <c r="E159" s="77"/>
      <c r="F159" s="18"/>
      <c r="G159" s="18"/>
      <c r="H159" s="18"/>
      <c r="I159" s="18"/>
      <c r="J159" s="18"/>
      <c r="K159" s="2"/>
    </row>
    <row r="160" spans="1:17" hidden="1">
      <c r="A160" s="2" t="s">
        <v>149</v>
      </c>
    </row>
    <row r="161" spans="1:17" hidden="1">
      <c r="A161" s="2" t="s">
        <v>68</v>
      </c>
    </row>
    <row r="162" spans="1:17" hidden="1">
      <c r="A162" s="2" t="s">
        <v>127</v>
      </c>
    </row>
    <row r="163" spans="1:17" ht="27.25" customHeight="1" thickTop="1" thickBot="1">
      <c r="A163" s="2">
        <v>9</v>
      </c>
      <c r="B163" s="10" t="s">
        <v>150</v>
      </c>
      <c r="C163" s="71" t="s">
        <v>151</v>
      </c>
      <c r="D163" s="72"/>
      <c r="E163" s="72"/>
      <c r="F163" s="12" t="s">
        <v>57</v>
      </c>
      <c r="G163" s="13">
        <v>1</v>
      </c>
      <c r="H163" s="14"/>
      <c r="I163" s="15"/>
      <c r="J163" s="16">
        <f>IF(AND(G163= "",H163= ""), 0, ROUND(ROUND(I163, 2) * ROUND(IF(H163="",G163,H163),  0), 2))</f>
        <v>0</v>
      </c>
      <c r="K163" s="2"/>
      <c r="M163" s="17">
        <v>0.2</v>
      </c>
      <c r="Q163" s="2">
        <v>623</v>
      </c>
    </row>
    <row r="164" spans="1:17" hidden="1">
      <c r="A164" s="2" t="s">
        <v>58</v>
      </c>
    </row>
    <row r="165" spans="1:17" ht="27.25" customHeight="1" thickTop="1" thickBot="1">
      <c r="A165" s="2">
        <v>9</v>
      </c>
      <c r="B165" s="10" t="s">
        <v>152</v>
      </c>
      <c r="C165" s="71" t="s">
        <v>153</v>
      </c>
      <c r="D165" s="72"/>
      <c r="E165" s="72"/>
      <c r="F165" s="12" t="s">
        <v>5</v>
      </c>
      <c r="G165" s="13">
        <v>8</v>
      </c>
      <c r="H165" s="14"/>
      <c r="I165" s="15"/>
      <c r="J165" s="16">
        <f>IF(AND(G165= "",H165= ""), 0, ROUND(ROUND(I165, 2) * ROUND(IF(H165="",G165,H165),  0), 2))</f>
        <v>0</v>
      </c>
      <c r="K165" s="2"/>
      <c r="M165" s="17">
        <v>0.2</v>
      </c>
      <c r="Q165" s="2">
        <v>623</v>
      </c>
    </row>
    <row r="166" spans="1:17" hidden="1">
      <c r="A166" s="2" t="s">
        <v>58</v>
      </c>
    </row>
    <row r="167" spans="1:17" ht="27.25" customHeight="1" thickTop="1" thickBot="1">
      <c r="A167" s="2">
        <v>9</v>
      </c>
      <c r="B167" s="10" t="s">
        <v>154</v>
      </c>
      <c r="C167" s="71" t="s">
        <v>155</v>
      </c>
      <c r="D167" s="72"/>
      <c r="E167" s="72"/>
      <c r="F167" s="12" t="s">
        <v>57</v>
      </c>
      <c r="G167" s="13">
        <v>1</v>
      </c>
      <c r="H167" s="14"/>
      <c r="I167" s="15"/>
      <c r="J167" s="16">
        <f>IF(AND(G167= "",H167= ""), 0, ROUND(ROUND(I167, 2) * ROUND(IF(H167="",G167,H167),  0), 2))</f>
        <v>0</v>
      </c>
      <c r="K167" s="2"/>
      <c r="M167" s="17">
        <v>0.2</v>
      </c>
      <c r="Q167" s="2">
        <v>623</v>
      </c>
    </row>
    <row r="168" spans="1:17" hidden="1">
      <c r="A168" s="2" t="s">
        <v>58</v>
      </c>
    </row>
    <row r="169" spans="1:17" ht="15.5" thickTop="1" thickBot="1">
      <c r="A169" s="2">
        <v>9</v>
      </c>
      <c r="B169" s="10" t="s">
        <v>156</v>
      </c>
      <c r="C169" s="71" t="s">
        <v>157</v>
      </c>
      <c r="D169" s="72"/>
      <c r="E169" s="72"/>
      <c r="F169" s="12" t="s">
        <v>57</v>
      </c>
      <c r="G169" s="13">
        <v>3</v>
      </c>
      <c r="H169" s="14"/>
      <c r="I169" s="15"/>
      <c r="J169" s="16">
        <f>IF(AND(G169= "",H169= ""), 0, ROUND(ROUND(I169, 2) * ROUND(IF(H169="",G169,H169),  0), 2))</f>
        <v>0</v>
      </c>
      <c r="K169" s="2"/>
      <c r="M169" s="17">
        <v>0.2</v>
      </c>
      <c r="Q169" s="2">
        <v>623</v>
      </c>
    </row>
    <row r="170" spans="1:17" hidden="1">
      <c r="A170" s="2" t="s">
        <v>58</v>
      </c>
    </row>
    <row r="171" spans="1:17" ht="27.25" customHeight="1" thickTop="1" thickBot="1">
      <c r="A171" s="2">
        <v>9</v>
      </c>
      <c r="B171" s="10" t="s">
        <v>158</v>
      </c>
      <c r="C171" s="71" t="s">
        <v>159</v>
      </c>
      <c r="D171" s="72"/>
      <c r="E171" s="72"/>
      <c r="F171" s="12" t="s">
        <v>57</v>
      </c>
      <c r="G171" s="13">
        <v>1</v>
      </c>
      <c r="H171" s="14"/>
      <c r="I171" s="15"/>
      <c r="J171" s="16">
        <f>IF(AND(G171= "",H171= ""), 0, ROUND(ROUND(I171, 2) * ROUND(IF(H171="",G171,H171),  0), 2))</f>
        <v>0</v>
      </c>
      <c r="K171" s="2"/>
      <c r="M171" s="17">
        <v>0.2</v>
      </c>
      <c r="Q171" s="2">
        <v>623</v>
      </c>
    </row>
    <row r="172" spans="1:17" hidden="1">
      <c r="A172" s="2" t="s">
        <v>58</v>
      </c>
    </row>
    <row r="173" spans="1:17" hidden="1">
      <c r="A173" s="2" t="s">
        <v>84</v>
      </c>
    </row>
    <row r="174" spans="1:17" hidden="1">
      <c r="A174" s="2" t="s">
        <v>44</v>
      </c>
    </row>
    <row r="175" spans="1:17" ht="29.5" customHeight="1" thickTop="1" thickBot="1">
      <c r="A175" s="2">
        <v>4</v>
      </c>
      <c r="B175" s="6" t="s">
        <v>160</v>
      </c>
      <c r="C175" s="74" t="s">
        <v>161</v>
      </c>
      <c r="D175" s="74"/>
      <c r="E175" s="74"/>
      <c r="F175" s="8"/>
      <c r="G175" s="8"/>
      <c r="H175" s="8"/>
      <c r="I175" s="8"/>
      <c r="J175" s="8"/>
      <c r="K175" s="2"/>
    </row>
    <row r="176" spans="1:17" hidden="1">
      <c r="A176" s="2" t="s">
        <v>47</v>
      </c>
    </row>
    <row r="177" spans="1:17" ht="15.5" thickTop="1" thickBot="1">
      <c r="A177" s="2">
        <v>9</v>
      </c>
      <c r="B177" s="10" t="s">
        <v>162</v>
      </c>
      <c r="C177" s="71" t="s">
        <v>163</v>
      </c>
      <c r="D177" s="72"/>
      <c r="E177" s="72"/>
      <c r="F177" s="12" t="s">
        <v>164</v>
      </c>
      <c r="G177" s="22">
        <v>2</v>
      </c>
      <c r="H177" s="23"/>
      <c r="I177" s="15"/>
      <c r="J177" s="16">
        <f>IF(AND(G177= "",H177= ""), 0, ROUND(ROUND(I177, 2) * ROUND(IF(H177="",G177,H177),  1), 2))</f>
        <v>0</v>
      </c>
      <c r="K177" s="2"/>
      <c r="M177" s="17">
        <v>0.2</v>
      </c>
      <c r="Q177" s="2">
        <v>623</v>
      </c>
    </row>
    <row r="178" spans="1:17" hidden="1">
      <c r="A178" s="2" t="s">
        <v>58</v>
      </c>
    </row>
    <row r="179" spans="1:17" ht="15.5" thickTop="1" thickBot="1">
      <c r="A179" s="2">
        <v>9</v>
      </c>
      <c r="B179" s="10" t="s">
        <v>165</v>
      </c>
      <c r="C179" s="71" t="s">
        <v>166</v>
      </c>
      <c r="D179" s="72"/>
      <c r="E179" s="72"/>
      <c r="F179" s="12" t="s">
        <v>164</v>
      </c>
      <c r="G179" s="22">
        <v>2</v>
      </c>
      <c r="H179" s="23"/>
      <c r="I179" s="15"/>
      <c r="J179" s="16">
        <f>IF(AND(G179= "",H179= ""), 0, ROUND(ROUND(I179, 2) * ROUND(IF(H179="",G179,H179),  1), 2))</f>
        <v>0</v>
      </c>
      <c r="K179" s="2"/>
      <c r="M179" s="17">
        <v>0.2</v>
      </c>
      <c r="Q179" s="2">
        <v>623</v>
      </c>
    </row>
    <row r="180" spans="1:17" hidden="1">
      <c r="A180" s="2" t="s">
        <v>58</v>
      </c>
    </row>
    <row r="181" spans="1:17" hidden="1">
      <c r="A181" s="2" t="s">
        <v>44</v>
      </c>
    </row>
    <row r="182" spans="1:17" hidden="1">
      <c r="A182" s="2" t="s">
        <v>32</v>
      </c>
    </row>
    <row r="183" spans="1:17" ht="18.649999999999999" customHeight="1" thickTop="1">
      <c r="A183" s="2">
        <v>3</v>
      </c>
      <c r="B183" s="6">
        <v>3</v>
      </c>
      <c r="C183" s="73" t="s">
        <v>167</v>
      </c>
      <c r="D183" s="73"/>
      <c r="E183" s="73"/>
      <c r="F183" s="7"/>
      <c r="G183" s="7"/>
      <c r="H183" s="7"/>
      <c r="I183" s="7"/>
      <c r="J183" s="7"/>
      <c r="K183" s="2"/>
    </row>
    <row r="184" spans="1:17">
      <c r="A184" s="2">
        <v>4</v>
      </c>
      <c r="B184" s="6" t="s">
        <v>168</v>
      </c>
      <c r="C184" s="74" t="s">
        <v>169</v>
      </c>
      <c r="D184" s="74"/>
      <c r="E184" s="74"/>
      <c r="F184" s="8"/>
      <c r="G184" s="8"/>
      <c r="H184" s="8"/>
      <c r="I184" s="8"/>
      <c r="J184" s="8"/>
      <c r="K184" s="2"/>
    </row>
    <row r="185" spans="1:17" hidden="1">
      <c r="A185" s="2" t="s">
        <v>47</v>
      </c>
    </row>
    <row r="186" spans="1:17" hidden="1">
      <c r="A186" s="2" t="s">
        <v>44</v>
      </c>
    </row>
    <row r="187" spans="1:17" ht="15" thickBot="1">
      <c r="A187" s="2">
        <v>4</v>
      </c>
      <c r="B187" s="6" t="s">
        <v>170</v>
      </c>
      <c r="C187" s="74" t="s">
        <v>171</v>
      </c>
      <c r="D187" s="74"/>
      <c r="E187" s="74"/>
      <c r="F187" s="8"/>
      <c r="G187" s="8"/>
      <c r="H187" s="8"/>
      <c r="I187" s="8"/>
      <c r="J187" s="8"/>
      <c r="K187" s="2"/>
    </row>
    <row r="188" spans="1:17" hidden="1">
      <c r="A188" s="2" t="s">
        <v>47</v>
      </c>
    </row>
    <row r="189" spans="1:17" hidden="1">
      <c r="A189" s="2" t="s">
        <v>54</v>
      </c>
    </row>
    <row r="190" spans="1:17" ht="39.4" customHeight="1" thickTop="1" thickBot="1">
      <c r="A190" s="2">
        <v>9</v>
      </c>
      <c r="B190" s="10" t="s">
        <v>172</v>
      </c>
      <c r="C190" s="71" t="s">
        <v>173</v>
      </c>
      <c r="D190" s="72"/>
      <c r="E190" s="72"/>
      <c r="F190" s="12" t="s">
        <v>4</v>
      </c>
      <c r="G190" s="19">
        <v>1448</v>
      </c>
      <c r="H190" s="20"/>
      <c r="I190" s="15"/>
      <c r="J190" s="16">
        <f>IF(AND(G190= "",H190= ""), 0, ROUND(ROUND(I190, 2) * ROUND(IF(H190="",G190,H190),  2), 2))</f>
        <v>0</v>
      </c>
      <c r="K190" s="2"/>
      <c r="M190" s="17">
        <v>0.2</v>
      </c>
      <c r="Q190" s="2">
        <v>623</v>
      </c>
    </row>
    <row r="191" spans="1:17" hidden="1">
      <c r="A191" s="2" t="s">
        <v>174</v>
      </c>
    </row>
    <row r="192" spans="1:17" hidden="1">
      <c r="A192" s="2" t="s">
        <v>175</v>
      </c>
    </row>
    <row r="193" spans="1:17" hidden="1">
      <c r="A193" s="2" t="s">
        <v>58</v>
      </c>
    </row>
    <row r="194" spans="1:17" ht="39.4" customHeight="1" thickTop="1" thickBot="1">
      <c r="A194" s="2">
        <v>9</v>
      </c>
      <c r="B194" s="10" t="s">
        <v>176</v>
      </c>
      <c r="C194" s="71" t="s">
        <v>177</v>
      </c>
      <c r="D194" s="72"/>
      <c r="E194" s="72"/>
      <c r="F194" s="12" t="s">
        <v>4</v>
      </c>
      <c r="G194" s="19">
        <v>1469</v>
      </c>
      <c r="H194" s="20"/>
      <c r="I194" s="15"/>
      <c r="J194" s="16">
        <f>IF(AND(G194= "",H194= ""), 0, ROUND(ROUND(I194, 2) * ROUND(IF(H194="",G194,H194),  2), 2))</f>
        <v>0</v>
      </c>
      <c r="K194" s="2"/>
      <c r="M194" s="17">
        <v>0.2</v>
      </c>
      <c r="Q194" s="2">
        <v>623</v>
      </c>
    </row>
    <row r="195" spans="1:17" hidden="1">
      <c r="A195" s="2" t="s">
        <v>174</v>
      </c>
    </row>
    <row r="196" spans="1:17" hidden="1">
      <c r="A196" s="2" t="s">
        <v>175</v>
      </c>
    </row>
    <row r="197" spans="1:17" hidden="1">
      <c r="A197" s="2" t="s">
        <v>58</v>
      </c>
    </row>
    <row r="198" spans="1:17" hidden="1">
      <c r="A198" s="2" t="s">
        <v>44</v>
      </c>
    </row>
    <row r="199" spans="1:17" ht="29.5" customHeight="1" thickTop="1" thickBot="1">
      <c r="A199" s="2">
        <v>4</v>
      </c>
      <c r="B199" s="6" t="s">
        <v>178</v>
      </c>
      <c r="C199" s="74" t="s">
        <v>179</v>
      </c>
      <c r="D199" s="74"/>
      <c r="E199" s="74"/>
      <c r="F199" s="8"/>
      <c r="G199" s="8"/>
      <c r="H199" s="8"/>
      <c r="I199" s="8"/>
      <c r="J199" s="8"/>
      <c r="K199" s="2"/>
    </row>
    <row r="200" spans="1:17" hidden="1">
      <c r="A200" s="2" t="s">
        <v>47</v>
      </c>
    </row>
    <row r="201" spans="1:17" hidden="1">
      <c r="A201" s="2" t="s">
        <v>47</v>
      </c>
    </row>
    <row r="202" spans="1:17" hidden="1">
      <c r="A202" s="2" t="s">
        <v>47</v>
      </c>
    </row>
    <row r="203" spans="1:17" hidden="1">
      <c r="A203" s="2" t="s">
        <v>47</v>
      </c>
    </row>
    <row r="204" spans="1:17" hidden="1">
      <c r="A204" s="2" t="s">
        <v>54</v>
      </c>
    </row>
    <row r="205" spans="1:17" ht="27.25" customHeight="1" thickTop="1" thickBot="1">
      <c r="A205" s="2">
        <v>9</v>
      </c>
      <c r="B205" s="10" t="s">
        <v>180</v>
      </c>
      <c r="C205" s="71" t="s">
        <v>181</v>
      </c>
      <c r="D205" s="72"/>
      <c r="E205" s="72"/>
      <c r="F205" s="12" t="s">
        <v>182</v>
      </c>
      <c r="G205" s="24">
        <v>401.4</v>
      </c>
      <c r="H205" s="25"/>
      <c r="I205" s="15"/>
      <c r="J205" s="16">
        <f>IF(AND(G205= "",H205= ""), 0, ROUND(ROUND(I205, 2) * ROUND(IF(H205="",G205,H205),  3), 2))</f>
        <v>0</v>
      </c>
      <c r="K205" s="2"/>
      <c r="M205" s="17">
        <v>0.2</v>
      </c>
      <c r="Q205" s="2">
        <v>623</v>
      </c>
    </row>
    <row r="206" spans="1:17" hidden="1">
      <c r="A206" s="2" t="s">
        <v>175</v>
      </c>
    </row>
    <row r="207" spans="1:17" hidden="1">
      <c r="A207" s="2" t="s">
        <v>175</v>
      </c>
    </row>
    <row r="208" spans="1:17" hidden="1">
      <c r="A208" s="2" t="s">
        <v>58</v>
      </c>
    </row>
    <row r="209" spans="1:17" ht="27.25" customHeight="1" thickTop="1" thickBot="1">
      <c r="A209" s="2">
        <v>9</v>
      </c>
      <c r="B209" s="10" t="s">
        <v>183</v>
      </c>
      <c r="C209" s="71" t="s">
        <v>184</v>
      </c>
      <c r="D209" s="72"/>
      <c r="E209" s="72"/>
      <c r="F209" s="12" t="s">
        <v>57</v>
      </c>
      <c r="G209" s="13">
        <v>1</v>
      </c>
      <c r="H209" s="14"/>
      <c r="I209" s="15"/>
      <c r="J209" s="16">
        <f>IF(AND(G209= "",H209= ""), 0, ROUND(ROUND(I209, 2) * ROUND(IF(H209="",G209,H209),  0), 2))</f>
        <v>0</v>
      </c>
      <c r="K209" s="2"/>
      <c r="M209" s="17">
        <v>0.2</v>
      </c>
      <c r="Q209" s="2">
        <v>623</v>
      </c>
    </row>
    <row r="210" spans="1:17" hidden="1">
      <c r="A210" s="2" t="s">
        <v>58</v>
      </c>
    </row>
    <row r="211" spans="1:17" hidden="1">
      <c r="A211" s="2" t="s">
        <v>44</v>
      </c>
    </row>
    <row r="212" spans="1:17" ht="15.5" thickTop="1" thickBot="1">
      <c r="A212" s="2">
        <v>4</v>
      </c>
      <c r="B212" s="6" t="s">
        <v>185</v>
      </c>
      <c r="C212" s="74" t="s">
        <v>186</v>
      </c>
      <c r="D212" s="74"/>
      <c r="E212" s="74"/>
      <c r="F212" s="8"/>
      <c r="G212" s="8"/>
      <c r="H212" s="8"/>
      <c r="I212" s="8"/>
      <c r="J212" s="8"/>
      <c r="K212" s="2"/>
    </row>
    <row r="213" spans="1:17" hidden="1">
      <c r="A213" s="2" t="s">
        <v>47</v>
      </c>
    </row>
    <row r="214" spans="1:17" hidden="1">
      <c r="A214" s="2" t="s">
        <v>47</v>
      </c>
    </row>
    <row r="215" spans="1:17" hidden="1">
      <c r="A215" s="2" t="s">
        <v>54</v>
      </c>
    </row>
    <row r="216" spans="1:17" ht="39.4" customHeight="1" thickTop="1" thickBot="1">
      <c r="A216" s="2">
        <v>9</v>
      </c>
      <c r="B216" s="10" t="s">
        <v>187</v>
      </c>
      <c r="C216" s="71" t="s">
        <v>188</v>
      </c>
      <c r="D216" s="72"/>
      <c r="E216" s="72"/>
      <c r="F216" s="12" t="s">
        <v>182</v>
      </c>
      <c r="G216" s="24">
        <v>740</v>
      </c>
      <c r="H216" s="25"/>
      <c r="I216" s="15"/>
      <c r="J216" s="16">
        <f>IF(AND(G216= "",H216= ""), 0, ROUND(ROUND(I216, 2) * ROUND(IF(H216="",G216,H216),  3), 2))</f>
        <v>0</v>
      </c>
      <c r="K216" s="2"/>
      <c r="M216" s="17">
        <v>0.2</v>
      </c>
      <c r="Q216" s="2">
        <v>623</v>
      </c>
    </row>
    <row r="217" spans="1:17" hidden="1">
      <c r="A217" s="2" t="s">
        <v>175</v>
      </c>
    </row>
    <row r="218" spans="1:17" hidden="1">
      <c r="A218" s="2" t="s">
        <v>58</v>
      </c>
    </row>
    <row r="219" spans="1:17" ht="15.5" thickTop="1" thickBot="1">
      <c r="A219" s="2">
        <v>9</v>
      </c>
      <c r="B219" s="10" t="s">
        <v>189</v>
      </c>
      <c r="C219" s="71" t="s">
        <v>190</v>
      </c>
      <c r="D219" s="72"/>
      <c r="E219" s="72"/>
      <c r="F219" s="12" t="s">
        <v>182</v>
      </c>
      <c r="G219" s="24">
        <v>10</v>
      </c>
      <c r="H219" s="25"/>
      <c r="I219" s="15"/>
      <c r="J219" s="16">
        <f>IF(AND(G219= "",H219= ""), 0, ROUND(ROUND(I219, 2) * ROUND(IF(H219="",G219,H219),  3), 2))</f>
        <v>0</v>
      </c>
      <c r="K219" s="2"/>
      <c r="M219" s="17">
        <v>0.2</v>
      </c>
      <c r="Q219" s="2">
        <v>623</v>
      </c>
    </row>
    <row r="220" spans="1:17" hidden="1">
      <c r="A220" s="2" t="s">
        <v>58</v>
      </c>
    </row>
    <row r="221" spans="1:17" ht="27.25" customHeight="1" thickTop="1" thickBot="1">
      <c r="A221" s="2">
        <v>9</v>
      </c>
      <c r="B221" s="10" t="s">
        <v>191</v>
      </c>
      <c r="C221" s="71" t="s">
        <v>192</v>
      </c>
      <c r="D221" s="72"/>
      <c r="E221" s="72"/>
      <c r="F221" s="12" t="s">
        <v>182</v>
      </c>
      <c r="G221" s="24">
        <v>8</v>
      </c>
      <c r="H221" s="25"/>
      <c r="I221" s="15"/>
      <c r="J221" s="16">
        <f>IF(AND(G221= "",H221= ""), 0, ROUND(ROUND(I221, 2) * ROUND(IF(H221="",G221,H221),  3), 2))</f>
        <v>0</v>
      </c>
      <c r="K221" s="2"/>
      <c r="M221" s="17">
        <v>0.2</v>
      </c>
      <c r="Q221" s="2">
        <v>623</v>
      </c>
    </row>
    <row r="222" spans="1:17" hidden="1">
      <c r="A222" s="2" t="s">
        <v>58</v>
      </c>
    </row>
    <row r="223" spans="1:17" ht="15.5" thickTop="1" thickBot="1">
      <c r="A223" s="2">
        <v>9</v>
      </c>
      <c r="B223" s="10" t="s">
        <v>193</v>
      </c>
      <c r="C223" s="71" t="s">
        <v>194</v>
      </c>
      <c r="D223" s="72"/>
      <c r="E223" s="72"/>
      <c r="F223" s="12" t="s">
        <v>57</v>
      </c>
      <c r="G223" s="13">
        <v>1</v>
      </c>
      <c r="H223" s="14"/>
      <c r="I223" s="15"/>
      <c r="J223" s="16">
        <f>IF(AND(G223= "",H223= ""), 0, ROUND(ROUND(I223, 2) * ROUND(IF(H223="",G223,H223),  0), 2))</f>
        <v>0</v>
      </c>
      <c r="K223" s="2"/>
      <c r="M223" s="17">
        <v>0.2</v>
      </c>
      <c r="Q223" s="2">
        <v>623</v>
      </c>
    </row>
    <row r="224" spans="1:17" hidden="1">
      <c r="A224" s="2" t="s">
        <v>58</v>
      </c>
    </row>
    <row r="225" spans="1:17" hidden="1">
      <c r="A225" s="2" t="s">
        <v>44</v>
      </c>
    </row>
    <row r="226" spans="1:17" ht="29.5" customHeight="1" thickTop="1" thickBot="1">
      <c r="A226" s="2">
        <v>4</v>
      </c>
      <c r="B226" s="6" t="s">
        <v>195</v>
      </c>
      <c r="C226" s="74" t="s">
        <v>196</v>
      </c>
      <c r="D226" s="74"/>
      <c r="E226" s="74"/>
      <c r="F226" s="8"/>
      <c r="G226" s="8"/>
      <c r="H226" s="8"/>
      <c r="I226" s="8"/>
      <c r="J226" s="8"/>
      <c r="K226" s="2"/>
    </row>
    <row r="227" spans="1:17" hidden="1">
      <c r="A227" s="2" t="s">
        <v>47</v>
      </c>
    </row>
    <row r="228" spans="1:17" hidden="1">
      <c r="A228" s="2" t="s">
        <v>54</v>
      </c>
    </row>
    <row r="229" spans="1:17" ht="27.25" customHeight="1" thickTop="1" thickBot="1">
      <c r="A229" s="2">
        <v>9</v>
      </c>
      <c r="B229" s="10" t="s">
        <v>197</v>
      </c>
      <c r="C229" s="71" t="s">
        <v>198</v>
      </c>
      <c r="D229" s="72"/>
      <c r="E229" s="72"/>
      <c r="F229" s="12" t="s">
        <v>182</v>
      </c>
      <c r="G229" s="24">
        <v>1419.2</v>
      </c>
      <c r="H229" s="25"/>
      <c r="I229" s="15"/>
      <c r="J229" s="16">
        <f>IF(AND(G229= "",H229= ""), 0, ROUND(ROUND(I229, 2) * ROUND(IF(H229="",G229,H229),  3), 2))</f>
        <v>0</v>
      </c>
      <c r="K229" s="2"/>
      <c r="M229" s="17">
        <v>0.2</v>
      </c>
      <c r="Q229" s="2">
        <v>623</v>
      </c>
    </row>
    <row r="230" spans="1:17" hidden="1">
      <c r="A230" s="2" t="s">
        <v>175</v>
      </c>
    </row>
    <row r="231" spans="1:17" hidden="1">
      <c r="A231" s="2" t="s">
        <v>175</v>
      </c>
    </row>
    <row r="232" spans="1:17" hidden="1">
      <c r="A232" s="2" t="s">
        <v>175</v>
      </c>
    </row>
    <row r="233" spans="1:17" hidden="1">
      <c r="A233" s="2" t="s">
        <v>58</v>
      </c>
    </row>
    <row r="234" spans="1:17" ht="15.5" thickTop="1" thickBot="1">
      <c r="A234" s="2">
        <v>9</v>
      </c>
      <c r="B234" s="10" t="s">
        <v>199</v>
      </c>
      <c r="C234" s="71" t="s">
        <v>200</v>
      </c>
      <c r="D234" s="72"/>
      <c r="E234" s="72"/>
      <c r="F234" s="12" t="s">
        <v>182</v>
      </c>
      <c r="G234" s="24">
        <v>730</v>
      </c>
      <c r="H234" s="25"/>
      <c r="I234" s="15"/>
      <c r="J234" s="16">
        <f>IF(AND(G234= "",H234= ""), 0, ROUND(ROUND(I234, 2) * ROUND(IF(H234="",G234,H234),  3), 2))</f>
        <v>0</v>
      </c>
      <c r="K234" s="2"/>
      <c r="M234" s="17">
        <v>0.2</v>
      </c>
      <c r="Q234" s="2">
        <v>623</v>
      </c>
    </row>
    <row r="235" spans="1:17" hidden="1">
      <c r="A235" s="2" t="s">
        <v>175</v>
      </c>
    </row>
    <row r="236" spans="1:17" hidden="1">
      <c r="A236" s="2" t="s">
        <v>175</v>
      </c>
    </row>
    <row r="237" spans="1:17" hidden="1">
      <c r="A237" s="2" t="s">
        <v>58</v>
      </c>
    </row>
    <row r="238" spans="1:17" hidden="1">
      <c r="A238" s="2" t="s">
        <v>44</v>
      </c>
    </row>
    <row r="239" spans="1:17" hidden="1">
      <c r="A239" s="2" t="s">
        <v>32</v>
      </c>
    </row>
    <row r="240" spans="1:17" ht="37.15" customHeight="1" thickTop="1">
      <c r="A240" s="2">
        <v>3</v>
      </c>
      <c r="B240" s="6">
        <v>4</v>
      </c>
      <c r="C240" s="73" t="s">
        <v>201</v>
      </c>
      <c r="D240" s="73"/>
      <c r="E240" s="73"/>
      <c r="F240" s="7"/>
      <c r="G240" s="7"/>
      <c r="H240" s="7"/>
      <c r="I240" s="7"/>
      <c r="J240" s="7"/>
      <c r="K240" s="2"/>
    </row>
    <row r="241" spans="1:11">
      <c r="A241" s="2">
        <v>4</v>
      </c>
      <c r="B241" s="6" t="s">
        <v>202</v>
      </c>
      <c r="C241" s="74" t="s">
        <v>203</v>
      </c>
      <c r="D241" s="74"/>
      <c r="E241" s="74"/>
      <c r="F241" s="8"/>
      <c r="G241" s="8"/>
      <c r="H241" s="8"/>
      <c r="I241" s="8"/>
      <c r="J241" s="8"/>
      <c r="K241" s="2"/>
    </row>
    <row r="242" spans="1:11" hidden="1">
      <c r="A242" s="2" t="s">
        <v>47</v>
      </c>
    </row>
    <row r="243" spans="1:11" hidden="1">
      <c r="A243" s="2" t="s">
        <v>47</v>
      </c>
    </row>
    <row r="244" spans="1:11" hidden="1">
      <c r="A244" s="2" t="s">
        <v>47</v>
      </c>
    </row>
    <row r="245" spans="1:11" hidden="1">
      <c r="A245" s="2" t="s">
        <v>204</v>
      </c>
    </row>
    <row r="246" spans="1:11">
      <c r="A246" s="2">
        <v>8</v>
      </c>
      <c r="B246" s="10" t="s">
        <v>205</v>
      </c>
      <c r="C246" s="78" t="s">
        <v>206</v>
      </c>
      <c r="D246" s="78"/>
      <c r="E246" s="78"/>
      <c r="F246" s="11"/>
      <c r="G246" s="11"/>
      <c r="H246" s="11"/>
      <c r="I246" s="11"/>
      <c r="J246" s="11"/>
      <c r="K246" s="2"/>
    </row>
    <row r="247" spans="1:11" hidden="1">
      <c r="A247" s="2" t="s">
        <v>89</v>
      </c>
    </row>
    <row r="248" spans="1:11" hidden="1">
      <c r="A248" s="2" t="s">
        <v>44</v>
      </c>
    </row>
    <row r="249" spans="1:11" ht="31.75" customHeight="1">
      <c r="A249" s="2">
        <v>4</v>
      </c>
      <c r="B249" s="6" t="s">
        <v>207</v>
      </c>
      <c r="C249" s="74" t="s">
        <v>208</v>
      </c>
      <c r="D249" s="74"/>
      <c r="E249" s="74"/>
      <c r="F249" s="8"/>
      <c r="G249" s="8"/>
      <c r="H249" s="8"/>
      <c r="I249" s="8"/>
      <c r="J249" s="8"/>
      <c r="K249" s="2"/>
    </row>
    <row r="250" spans="1:11" hidden="1">
      <c r="A250" s="2" t="s">
        <v>47</v>
      </c>
    </row>
    <row r="251" spans="1:11" hidden="1">
      <c r="A251" s="2" t="s">
        <v>47</v>
      </c>
    </row>
    <row r="252" spans="1:11" hidden="1">
      <c r="A252" s="2" t="s">
        <v>54</v>
      </c>
    </row>
    <row r="253" spans="1:11">
      <c r="A253" s="2">
        <v>8</v>
      </c>
      <c r="B253" s="10" t="s">
        <v>209</v>
      </c>
      <c r="C253" s="78" t="s">
        <v>210</v>
      </c>
      <c r="D253" s="78"/>
      <c r="E253" s="78"/>
      <c r="F253" s="11"/>
      <c r="G253" s="11"/>
      <c r="H253" s="11"/>
      <c r="I253" s="11"/>
      <c r="J253" s="11"/>
      <c r="K253" s="2"/>
    </row>
    <row r="254" spans="1:11" hidden="1">
      <c r="A254" s="2" t="s">
        <v>89</v>
      </c>
    </row>
    <row r="255" spans="1:11" hidden="1">
      <c r="A255" s="2" t="s">
        <v>44</v>
      </c>
    </row>
    <row r="256" spans="1:11">
      <c r="A256" s="2">
        <v>4</v>
      </c>
      <c r="B256" s="6" t="s">
        <v>211</v>
      </c>
      <c r="C256" s="74" t="s">
        <v>212</v>
      </c>
      <c r="D256" s="74"/>
      <c r="E256" s="74"/>
      <c r="F256" s="8"/>
      <c r="G256" s="8"/>
      <c r="H256" s="8"/>
      <c r="I256" s="8"/>
      <c r="J256" s="8"/>
      <c r="K256" s="2"/>
    </row>
    <row r="257" spans="1:17" hidden="1">
      <c r="A257" s="2" t="s">
        <v>47</v>
      </c>
    </row>
    <row r="258" spans="1:17" hidden="1">
      <c r="A258" s="2" t="s">
        <v>47</v>
      </c>
    </row>
    <row r="259" spans="1:17" hidden="1">
      <c r="A259" s="2" t="s">
        <v>47</v>
      </c>
    </row>
    <row r="260" spans="1:17" hidden="1">
      <c r="A260" s="2" t="s">
        <v>54</v>
      </c>
    </row>
    <row r="261" spans="1:17">
      <c r="A261" s="2">
        <v>8</v>
      </c>
      <c r="B261" s="10" t="s">
        <v>213</v>
      </c>
      <c r="C261" s="78" t="s">
        <v>210</v>
      </c>
      <c r="D261" s="78"/>
      <c r="E261" s="78"/>
      <c r="F261" s="11"/>
      <c r="G261" s="11"/>
      <c r="H261" s="11"/>
      <c r="I261" s="11"/>
      <c r="J261" s="11"/>
      <c r="K261" s="2"/>
    </row>
    <row r="262" spans="1:17" hidden="1">
      <c r="A262" s="2" t="s">
        <v>89</v>
      </c>
    </row>
    <row r="263" spans="1:17" hidden="1">
      <c r="A263" s="2" t="s">
        <v>44</v>
      </c>
    </row>
    <row r="264" spans="1:17" ht="29.5" customHeight="1">
      <c r="A264" s="2">
        <v>4</v>
      </c>
      <c r="B264" s="6" t="s">
        <v>214</v>
      </c>
      <c r="C264" s="74" t="s">
        <v>215</v>
      </c>
      <c r="D264" s="74"/>
      <c r="E264" s="74"/>
      <c r="F264" s="8"/>
      <c r="G264" s="8"/>
      <c r="H264" s="8"/>
      <c r="I264" s="8"/>
      <c r="J264" s="8"/>
      <c r="K264" s="2"/>
    </row>
    <row r="265" spans="1:17" ht="15" thickBot="1">
      <c r="A265" s="2">
        <v>5</v>
      </c>
      <c r="B265" s="6" t="s">
        <v>216</v>
      </c>
      <c r="C265" s="79" t="s">
        <v>217</v>
      </c>
      <c r="D265" s="79"/>
      <c r="E265" s="79"/>
      <c r="F265" s="9"/>
      <c r="G265" s="9"/>
      <c r="H265" s="9"/>
      <c r="I265" s="9"/>
      <c r="J265" s="9"/>
      <c r="K265" s="2"/>
    </row>
    <row r="266" spans="1:17" hidden="1">
      <c r="A266" s="2" t="s">
        <v>38</v>
      </c>
    </row>
    <row r="267" spans="1:17" hidden="1">
      <c r="A267" s="2" t="s">
        <v>112</v>
      </c>
    </row>
    <row r="268" spans="1:17" ht="27.25" customHeight="1" thickTop="1" thickBot="1">
      <c r="A268" s="2">
        <v>9</v>
      </c>
      <c r="B268" s="10" t="s">
        <v>218</v>
      </c>
      <c r="C268" s="71" t="s">
        <v>219</v>
      </c>
      <c r="D268" s="72"/>
      <c r="E268" s="72"/>
      <c r="F268" s="12" t="s">
        <v>138</v>
      </c>
      <c r="G268" s="19">
        <v>145</v>
      </c>
      <c r="H268" s="20"/>
      <c r="I268" s="15"/>
      <c r="J268" s="16">
        <f>IF(AND(G268= "",H268= ""), 0, ROUND(ROUND(I268, 2) * ROUND(IF(H268="",G268,H268),  2), 2))</f>
        <v>0</v>
      </c>
      <c r="K268" s="2"/>
      <c r="M268" s="17">
        <v>0.2</v>
      </c>
      <c r="Q268" s="2">
        <v>623</v>
      </c>
    </row>
    <row r="269" spans="1:17" hidden="1">
      <c r="A269" s="2" t="s">
        <v>58</v>
      </c>
    </row>
    <row r="270" spans="1:17" ht="27.25" customHeight="1" thickTop="1" thickBot="1">
      <c r="A270" s="2">
        <v>9</v>
      </c>
      <c r="B270" s="10" t="s">
        <v>220</v>
      </c>
      <c r="C270" s="71" t="s">
        <v>221</v>
      </c>
      <c r="D270" s="72"/>
      <c r="E270" s="72"/>
      <c r="F270" s="12" t="s">
        <v>138</v>
      </c>
      <c r="G270" s="19">
        <v>13</v>
      </c>
      <c r="H270" s="20"/>
      <c r="I270" s="15"/>
      <c r="J270" s="16">
        <f>IF(AND(G270= "",H270= ""), 0, ROUND(ROUND(I270, 2) * ROUND(IF(H270="",G270,H270),  2), 2))</f>
        <v>0</v>
      </c>
      <c r="K270" s="2"/>
      <c r="M270" s="17">
        <v>0.2</v>
      </c>
      <c r="Q270" s="2">
        <v>623</v>
      </c>
    </row>
    <row r="271" spans="1:17" hidden="1">
      <c r="A271" s="2" t="s">
        <v>58</v>
      </c>
    </row>
    <row r="272" spans="1:17" ht="27.25" customHeight="1" thickTop="1" thickBot="1">
      <c r="A272" s="2">
        <v>9</v>
      </c>
      <c r="B272" s="10" t="s">
        <v>222</v>
      </c>
      <c r="C272" s="71" t="s">
        <v>223</v>
      </c>
      <c r="D272" s="72"/>
      <c r="E272" s="72"/>
      <c r="F272" s="12" t="s">
        <v>138</v>
      </c>
      <c r="G272" s="19">
        <v>28</v>
      </c>
      <c r="H272" s="20"/>
      <c r="I272" s="15"/>
      <c r="J272" s="16">
        <f>IF(AND(G272= "",H272= ""), 0, ROUND(ROUND(I272, 2) * ROUND(IF(H272="",G272,H272),  2), 2))</f>
        <v>0</v>
      </c>
      <c r="K272" s="2"/>
      <c r="M272" s="17">
        <v>0.2</v>
      </c>
      <c r="Q272" s="2">
        <v>623</v>
      </c>
    </row>
    <row r="273" spans="1:17" hidden="1">
      <c r="A273" s="2" t="s">
        <v>58</v>
      </c>
    </row>
    <row r="274" spans="1:17" ht="27.25" customHeight="1" thickTop="1" thickBot="1">
      <c r="A274" s="2">
        <v>9</v>
      </c>
      <c r="B274" s="10" t="s">
        <v>224</v>
      </c>
      <c r="C274" s="71" t="s">
        <v>225</v>
      </c>
      <c r="D274" s="72"/>
      <c r="E274" s="72"/>
      <c r="F274" s="12" t="s">
        <v>138</v>
      </c>
      <c r="G274" s="19">
        <v>39</v>
      </c>
      <c r="H274" s="20"/>
      <c r="I274" s="15"/>
      <c r="J274" s="16">
        <f>IF(AND(G274= "",H274= ""), 0, ROUND(ROUND(I274, 2) * ROUND(IF(H274="",G274,H274),  2), 2))</f>
        <v>0</v>
      </c>
      <c r="K274" s="2"/>
      <c r="M274" s="17">
        <v>0.2</v>
      </c>
      <c r="Q274" s="2">
        <v>623</v>
      </c>
    </row>
    <row r="275" spans="1:17" hidden="1">
      <c r="A275" s="2" t="s">
        <v>58</v>
      </c>
    </row>
    <row r="276" spans="1:17" ht="27.25" customHeight="1" thickTop="1" thickBot="1">
      <c r="A276" s="2">
        <v>9</v>
      </c>
      <c r="B276" s="10" t="s">
        <v>226</v>
      </c>
      <c r="C276" s="71" t="s">
        <v>227</v>
      </c>
      <c r="D276" s="72"/>
      <c r="E276" s="72"/>
      <c r="F276" s="12" t="s">
        <v>138</v>
      </c>
      <c r="G276" s="19">
        <v>85</v>
      </c>
      <c r="H276" s="20"/>
      <c r="I276" s="15"/>
      <c r="J276" s="16">
        <f>IF(AND(G276= "",H276= ""), 0, ROUND(ROUND(I276, 2) * ROUND(IF(H276="",G276,H276),  2), 2))</f>
        <v>0</v>
      </c>
      <c r="K276" s="2"/>
      <c r="M276" s="17">
        <v>0.2</v>
      </c>
      <c r="Q276" s="2">
        <v>623</v>
      </c>
    </row>
    <row r="277" spans="1:17" hidden="1">
      <c r="A277" s="2" t="s">
        <v>58</v>
      </c>
    </row>
    <row r="278" spans="1:17" hidden="1">
      <c r="A278" s="2" t="s">
        <v>39</v>
      </c>
    </row>
    <row r="279" spans="1:17" ht="16.899999999999999" customHeight="1" thickTop="1" thickBot="1">
      <c r="A279" s="2">
        <v>5</v>
      </c>
      <c r="B279" s="6" t="s">
        <v>228</v>
      </c>
      <c r="C279" s="79" t="s">
        <v>229</v>
      </c>
      <c r="D279" s="79"/>
      <c r="E279" s="79"/>
      <c r="F279" s="9"/>
      <c r="G279" s="9"/>
      <c r="H279" s="9"/>
      <c r="I279" s="9"/>
      <c r="J279" s="9"/>
      <c r="K279" s="2"/>
    </row>
    <row r="280" spans="1:17" hidden="1">
      <c r="A280" s="2" t="s">
        <v>38</v>
      </c>
    </row>
    <row r="281" spans="1:17" hidden="1">
      <c r="A281" s="2" t="s">
        <v>112</v>
      </c>
    </row>
    <row r="282" spans="1:17" ht="27.25" customHeight="1" thickTop="1" thickBot="1">
      <c r="A282" s="2">
        <v>9</v>
      </c>
      <c r="B282" s="10" t="s">
        <v>230</v>
      </c>
      <c r="C282" s="71" t="s">
        <v>231</v>
      </c>
      <c r="D282" s="72"/>
      <c r="E282" s="72"/>
      <c r="F282" s="12" t="s">
        <v>5</v>
      </c>
      <c r="G282" s="13">
        <v>14</v>
      </c>
      <c r="H282" s="14"/>
      <c r="I282" s="15"/>
      <c r="J282" s="16">
        <f>IF(AND(G282= "",H282= ""), 0, ROUND(ROUND(I282, 2) * ROUND(IF(H282="",G282,H282),  0), 2))</f>
        <v>0</v>
      </c>
      <c r="K282" s="2"/>
      <c r="M282" s="17">
        <v>0.2</v>
      </c>
      <c r="Q282" s="2">
        <v>623</v>
      </c>
    </row>
    <row r="283" spans="1:17" hidden="1">
      <c r="A283" s="2" t="s">
        <v>175</v>
      </c>
    </row>
    <row r="284" spans="1:17" hidden="1">
      <c r="A284" s="2" t="s">
        <v>58</v>
      </c>
    </row>
    <row r="285" spans="1:17" ht="27.25" customHeight="1" thickTop="1" thickBot="1">
      <c r="A285" s="2">
        <v>9</v>
      </c>
      <c r="B285" s="10" t="s">
        <v>232</v>
      </c>
      <c r="C285" s="71" t="s">
        <v>233</v>
      </c>
      <c r="D285" s="72"/>
      <c r="E285" s="72"/>
      <c r="F285" s="12" t="s">
        <v>5</v>
      </c>
      <c r="G285" s="13">
        <v>2</v>
      </c>
      <c r="H285" s="14"/>
      <c r="I285" s="15"/>
      <c r="J285" s="16">
        <f>IF(AND(G285= "",H285= ""), 0, ROUND(ROUND(I285, 2) * ROUND(IF(H285="",G285,H285),  0), 2))</f>
        <v>0</v>
      </c>
      <c r="K285" s="2"/>
      <c r="M285" s="17">
        <v>0.2</v>
      </c>
      <c r="Q285" s="2">
        <v>623</v>
      </c>
    </row>
    <row r="286" spans="1:17" hidden="1">
      <c r="A286" s="2" t="s">
        <v>58</v>
      </c>
    </row>
    <row r="287" spans="1:17" ht="22.9" customHeight="1" thickTop="1" thickBot="1">
      <c r="A287" s="2">
        <v>9</v>
      </c>
      <c r="B287" s="10" t="s">
        <v>234</v>
      </c>
      <c r="C287" s="71" t="s">
        <v>235</v>
      </c>
      <c r="D287" s="72"/>
      <c r="E287" s="72"/>
      <c r="F287" s="12" t="s">
        <v>5</v>
      </c>
      <c r="G287" s="13">
        <v>3</v>
      </c>
      <c r="H287" s="14"/>
      <c r="I287" s="15"/>
      <c r="J287" s="16">
        <f>IF(AND(G287= "",H287= ""), 0, ROUND(ROUND(I287, 2) * ROUND(IF(H287="",G287,H287),  0), 2))</f>
        <v>0</v>
      </c>
      <c r="K287" s="2"/>
      <c r="M287" s="17">
        <v>0.2</v>
      </c>
      <c r="Q287" s="2">
        <v>623</v>
      </c>
    </row>
    <row r="288" spans="1:17" hidden="1">
      <c r="A288" s="2" t="s">
        <v>58</v>
      </c>
    </row>
    <row r="289" spans="1:17" ht="27.25" customHeight="1" thickTop="1" thickBot="1">
      <c r="A289" s="2">
        <v>9</v>
      </c>
      <c r="B289" s="10" t="s">
        <v>236</v>
      </c>
      <c r="C289" s="71" t="s">
        <v>237</v>
      </c>
      <c r="D289" s="72"/>
      <c r="E289" s="72"/>
      <c r="F289" s="12" t="s">
        <v>5</v>
      </c>
      <c r="G289" s="13">
        <v>1</v>
      </c>
      <c r="H289" s="14"/>
      <c r="I289" s="15"/>
      <c r="J289" s="16">
        <f>IF(AND(G289= "",H289= ""), 0, ROUND(ROUND(I289, 2) * ROUND(IF(H289="",G289,H289),  0), 2))</f>
        <v>0</v>
      </c>
      <c r="K289" s="2"/>
      <c r="M289" s="17">
        <v>0.2</v>
      </c>
      <c r="Q289" s="2">
        <v>623</v>
      </c>
    </row>
    <row r="290" spans="1:17" hidden="1">
      <c r="A290" s="2" t="s">
        <v>58</v>
      </c>
    </row>
    <row r="291" spans="1:17" hidden="1">
      <c r="A291" s="2" t="s">
        <v>39</v>
      </c>
    </row>
    <row r="292" spans="1:17" ht="16.899999999999999" customHeight="1" thickTop="1" thickBot="1">
      <c r="A292" s="2">
        <v>5</v>
      </c>
      <c r="B292" s="6" t="s">
        <v>238</v>
      </c>
      <c r="C292" s="79" t="s">
        <v>239</v>
      </c>
      <c r="D292" s="79"/>
      <c r="E292" s="79"/>
      <c r="F292" s="9"/>
      <c r="G292" s="9"/>
      <c r="H292" s="9"/>
      <c r="I292" s="9"/>
      <c r="J292" s="9"/>
      <c r="K292" s="2"/>
    </row>
    <row r="293" spans="1:17" hidden="1">
      <c r="A293" s="2" t="s">
        <v>38</v>
      </c>
    </row>
    <row r="294" spans="1:17" hidden="1">
      <c r="A294" s="2" t="s">
        <v>38</v>
      </c>
    </row>
    <row r="295" spans="1:17" hidden="1">
      <c r="A295" s="2" t="s">
        <v>112</v>
      </c>
    </row>
    <row r="296" spans="1:17" ht="27.25" customHeight="1" thickTop="1" thickBot="1">
      <c r="A296" s="2">
        <v>9</v>
      </c>
      <c r="B296" s="10" t="s">
        <v>240</v>
      </c>
      <c r="C296" s="71" t="s">
        <v>241</v>
      </c>
      <c r="D296" s="72"/>
      <c r="E296" s="72"/>
      <c r="F296" s="12" t="s">
        <v>5</v>
      </c>
      <c r="G296" s="13">
        <v>2</v>
      </c>
      <c r="H296" s="14"/>
      <c r="I296" s="15"/>
      <c r="J296" s="16">
        <f>IF(AND(G296= "",H296= ""), 0, ROUND(ROUND(I296, 2) * ROUND(IF(H296="",G296,H296),  0), 2))</f>
        <v>0</v>
      </c>
      <c r="K296" s="2"/>
      <c r="M296" s="17">
        <v>0.2</v>
      </c>
      <c r="Q296" s="2">
        <v>623</v>
      </c>
    </row>
    <row r="297" spans="1:17" hidden="1">
      <c r="A297" s="2" t="s">
        <v>58</v>
      </c>
    </row>
    <row r="298" spans="1:17" ht="27.25" customHeight="1" thickTop="1" thickBot="1">
      <c r="A298" s="2">
        <v>9</v>
      </c>
      <c r="B298" s="10" t="s">
        <v>242</v>
      </c>
      <c r="C298" s="71" t="s">
        <v>243</v>
      </c>
      <c r="D298" s="72"/>
      <c r="E298" s="72"/>
      <c r="F298" s="12" t="s">
        <v>5</v>
      </c>
      <c r="G298" s="13">
        <v>1</v>
      </c>
      <c r="H298" s="14"/>
      <c r="I298" s="15"/>
      <c r="J298" s="16">
        <f>IF(AND(G298= "",H298= ""), 0, ROUND(ROUND(I298, 2) * ROUND(IF(H298="",G298,H298),  0), 2))</f>
        <v>0</v>
      </c>
      <c r="K298" s="2"/>
      <c r="M298" s="17">
        <v>0.2</v>
      </c>
      <c r="Q298" s="2">
        <v>623</v>
      </c>
    </row>
    <row r="299" spans="1:17" hidden="1">
      <c r="A299" s="2" t="s">
        <v>58</v>
      </c>
    </row>
    <row r="300" spans="1:17" ht="27.25" customHeight="1" thickTop="1" thickBot="1">
      <c r="A300" s="2">
        <v>9</v>
      </c>
      <c r="B300" s="10" t="s">
        <v>244</v>
      </c>
      <c r="C300" s="71" t="s">
        <v>245</v>
      </c>
      <c r="D300" s="72"/>
      <c r="E300" s="72"/>
      <c r="F300" s="12" t="s">
        <v>5</v>
      </c>
      <c r="G300" s="13">
        <v>1</v>
      </c>
      <c r="H300" s="14"/>
      <c r="I300" s="15"/>
      <c r="J300" s="16">
        <f>IF(AND(G300= "",H300= ""), 0, ROUND(ROUND(I300, 2) * ROUND(IF(H300="",G300,H300),  0), 2))</f>
        <v>0</v>
      </c>
      <c r="K300" s="2"/>
      <c r="M300" s="17">
        <v>0.2</v>
      </c>
      <c r="Q300" s="2">
        <v>623</v>
      </c>
    </row>
    <row r="301" spans="1:17" hidden="1">
      <c r="A301" s="2" t="s">
        <v>58</v>
      </c>
    </row>
    <row r="302" spans="1:17" hidden="1">
      <c r="A302" s="2" t="s">
        <v>39</v>
      </c>
    </row>
    <row r="303" spans="1:17" ht="16.899999999999999" customHeight="1" thickTop="1" thickBot="1">
      <c r="A303" s="2">
        <v>5</v>
      </c>
      <c r="B303" s="6" t="s">
        <v>246</v>
      </c>
      <c r="C303" s="79" t="s">
        <v>247</v>
      </c>
      <c r="D303" s="79"/>
      <c r="E303" s="79"/>
      <c r="F303" s="9"/>
      <c r="G303" s="9"/>
      <c r="H303" s="9"/>
      <c r="I303" s="9"/>
      <c r="J303" s="9"/>
      <c r="K303" s="2"/>
    </row>
    <row r="304" spans="1:17" hidden="1">
      <c r="A304" s="2" t="s">
        <v>38</v>
      </c>
    </row>
    <row r="305" spans="1:17" hidden="1">
      <c r="A305" s="2" t="s">
        <v>38</v>
      </c>
    </row>
    <row r="306" spans="1:17" hidden="1">
      <c r="A306" s="2" t="s">
        <v>38</v>
      </c>
    </row>
    <row r="307" spans="1:17" hidden="1">
      <c r="A307" s="2" t="s">
        <v>112</v>
      </c>
    </row>
    <row r="308" spans="1:17" ht="27.25" customHeight="1" thickTop="1" thickBot="1">
      <c r="A308" s="2">
        <v>9</v>
      </c>
      <c r="B308" s="10" t="s">
        <v>248</v>
      </c>
      <c r="C308" s="71" t="s">
        <v>249</v>
      </c>
      <c r="D308" s="72"/>
      <c r="E308" s="72"/>
      <c r="F308" s="12" t="s">
        <v>5</v>
      </c>
      <c r="G308" s="13">
        <v>5</v>
      </c>
      <c r="H308" s="14"/>
      <c r="I308" s="15"/>
      <c r="J308" s="16">
        <f>IF(AND(G308= "",H308= ""), 0, ROUND(ROUND(I308, 2) * ROUND(IF(H308="",G308,H308),  0), 2))</f>
        <v>0</v>
      </c>
      <c r="K308" s="2"/>
      <c r="M308" s="17">
        <v>0.2</v>
      </c>
      <c r="Q308" s="2">
        <v>623</v>
      </c>
    </row>
    <row r="309" spans="1:17" hidden="1">
      <c r="A309" s="2" t="s">
        <v>175</v>
      </c>
    </row>
    <row r="310" spans="1:17" hidden="1">
      <c r="A310" s="2" t="s">
        <v>58</v>
      </c>
    </row>
    <row r="311" spans="1:17" ht="27.25" customHeight="1" thickTop="1" thickBot="1">
      <c r="A311" s="2">
        <v>9</v>
      </c>
      <c r="B311" s="10" t="s">
        <v>250</v>
      </c>
      <c r="C311" s="71" t="s">
        <v>251</v>
      </c>
      <c r="D311" s="72"/>
      <c r="E311" s="72"/>
      <c r="F311" s="12" t="s">
        <v>5</v>
      </c>
      <c r="G311" s="13">
        <v>4</v>
      </c>
      <c r="H311" s="14"/>
      <c r="I311" s="15"/>
      <c r="J311" s="16">
        <f>IF(AND(G311= "",H311= ""), 0, ROUND(ROUND(I311, 2) * ROUND(IF(H311="",G311,H311),  0), 2))</f>
        <v>0</v>
      </c>
      <c r="K311" s="2"/>
      <c r="M311" s="17">
        <v>0.2</v>
      </c>
      <c r="Q311" s="2">
        <v>623</v>
      </c>
    </row>
    <row r="312" spans="1:17" hidden="1">
      <c r="A312" s="2" t="s">
        <v>58</v>
      </c>
    </row>
    <row r="313" spans="1:17" hidden="1">
      <c r="A313" s="2" t="s">
        <v>39</v>
      </c>
    </row>
    <row r="314" spans="1:17" ht="16.899999999999999" customHeight="1" thickTop="1" thickBot="1">
      <c r="A314" s="2">
        <v>5</v>
      </c>
      <c r="B314" s="6" t="s">
        <v>252</v>
      </c>
      <c r="C314" s="79" t="s">
        <v>253</v>
      </c>
      <c r="D314" s="79"/>
      <c r="E314" s="79"/>
      <c r="F314" s="9"/>
      <c r="G314" s="9"/>
      <c r="H314" s="9"/>
      <c r="I314" s="9"/>
      <c r="J314" s="9"/>
      <c r="K314" s="2"/>
    </row>
    <row r="315" spans="1:17" hidden="1">
      <c r="A315" s="2" t="s">
        <v>38</v>
      </c>
    </row>
    <row r="316" spans="1:17" hidden="1">
      <c r="A316" s="2" t="s">
        <v>112</v>
      </c>
    </row>
    <row r="317" spans="1:17" ht="15.5" thickTop="1" thickBot="1">
      <c r="A317" s="2">
        <v>9</v>
      </c>
      <c r="B317" s="10" t="s">
        <v>254</v>
      </c>
      <c r="C317" s="71" t="s">
        <v>255</v>
      </c>
      <c r="D317" s="72"/>
      <c r="E317" s="72"/>
      <c r="F317" s="12" t="s">
        <v>138</v>
      </c>
      <c r="G317" s="19">
        <v>5</v>
      </c>
      <c r="H317" s="20"/>
      <c r="I317" s="15"/>
      <c r="J317" s="16">
        <f>IF(AND(G317= "",H317= ""), 0, ROUND(ROUND(I317, 2) * ROUND(IF(H317="",G317,H317),  2), 2))</f>
        <v>0</v>
      </c>
      <c r="K317" s="2"/>
      <c r="M317" s="17">
        <v>0.2</v>
      </c>
      <c r="Q317" s="2">
        <v>623</v>
      </c>
    </row>
    <row r="318" spans="1:17" hidden="1">
      <c r="A318" s="2" t="s">
        <v>58</v>
      </c>
    </row>
    <row r="319" spans="1:17" hidden="1">
      <c r="A319" s="2" t="s">
        <v>39</v>
      </c>
    </row>
    <row r="320" spans="1:17" ht="16.899999999999999" customHeight="1" thickTop="1">
      <c r="A320" s="2">
        <v>5</v>
      </c>
      <c r="B320" s="6" t="s">
        <v>256</v>
      </c>
      <c r="C320" s="79" t="s">
        <v>257</v>
      </c>
      <c r="D320" s="79"/>
      <c r="E320" s="79"/>
      <c r="F320" s="9"/>
      <c r="G320" s="9"/>
      <c r="H320" s="9"/>
      <c r="I320" s="9"/>
      <c r="J320" s="9"/>
      <c r="K320" s="2"/>
    </row>
    <row r="321" spans="1:17" ht="16.899999999999999" customHeight="1">
      <c r="A321" s="2">
        <v>6</v>
      </c>
      <c r="B321" s="6" t="s">
        <v>258</v>
      </c>
      <c r="C321" s="77" t="s">
        <v>259</v>
      </c>
      <c r="D321" s="77"/>
      <c r="E321" s="77"/>
      <c r="F321" s="18"/>
      <c r="G321" s="18"/>
      <c r="H321" s="18"/>
      <c r="I321" s="18"/>
      <c r="J321" s="18"/>
      <c r="K321" s="2"/>
    </row>
    <row r="322" spans="1:17" hidden="1">
      <c r="A322" s="2" t="s">
        <v>68</v>
      </c>
    </row>
    <row r="323" spans="1:17" hidden="1">
      <c r="A323" s="2" t="s">
        <v>127</v>
      </c>
    </row>
    <row r="324" spans="1:17" ht="42.65" customHeight="1">
      <c r="A324" s="2">
        <v>8</v>
      </c>
      <c r="B324" s="10" t="s">
        <v>260</v>
      </c>
      <c r="C324" s="78" t="s">
        <v>261</v>
      </c>
      <c r="D324" s="78"/>
      <c r="E324" s="78"/>
      <c r="F324" s="11"/>
      <c r="G324" s="11"/>
      <c r="H324" s="11"/>
      <c r="I324" s="11"/>
      <c r="J324" s="11"/>
      <c r="K324" s="2"/>
    </row>
    <row r="325" spans="1:17" hidden="1">
      <c r="A325" s="2" t="s">
        <v>89</v>
      </c>
    </row>
    <row r="326" spans="1:17" hidden="1">
      <c r="A326" s="2" t="s">
        <v>84</v>
      </c>
    </row>
    <row r="327" spans="1:17" ht="16.899999999999999" customHeight="1" thickBot="1">
      <c r="A327" s="2">
        <v>6</v>
      </c>
      <c r="B327" s="6" t="s">
        <v>262</v>
      </c>
      <c r="C327" s="77" t="s">
        <v>263</v>
      </c>
      <c r="D327" s="77"/>
      <c r="E327" s="77"/>
      <c r="F327" s="18"/>
      <c r="G327" s="18"/>
      <c r="H327" s="18"/>
      <c r="I327" s="18"/>
      <c r="J327" s="18"/>
      <c r="K327" s="2"/>
    </row>
    <row r="328" spans="1:17" hidden="1">
      <c r="A328" s="2" t="s">
        <v>68</v>
      </c>
    </row>
    <row r="329" spans="1:17" hidden="1">
      <c r="A329" s="2" t="s">
        <v>127</v>
      </c>
    </row>
    <row r="330" spans="1:17" ht="15.5" thickTop="1" thickBot="1">
      <c r="A330" s="2">
        <v>9</v>
      </c>
      <c r="B330" s="10" t="s">
        <v>264</v>
      </c>
      <c r="C330" s="71" t="s">
        <v>265</v>
      </c>
      <c r="D330" s="72"/>
      <c r="E330" s="72"/>
      <c r="F330" s="12" t="s">
        <v>57</v>
      </c>
      <c r="G330" s="13">
        <v>1</v>
      </c>
      <c r="H330" s="14"/>
      <c r="I330" s="15"/>
      <c r="J330" s="16">
        <f>IF(AND(G330= "",H330= ""), 0, ROUND(ROUND(I330, 2) * ROUND(IF(H330="",G330,H330),  0), 2))</f>
        <v>0</v>
      </c>
      <c r="K330" s="2"/>
      <c r="M330" s="17">
        <v>0.2</v>
      </c>
      <c r="Q330" s="2">
        <v>623</v>
      </c>
    </row>
    <row r="331" spans="1:17" hidden="1">
      <c r="A331" s="2" t="s">
        <v>58</v>
      </c>
    </row>
    <row r="332" spans="1:17" hidden="1">
      <c r="A332" s="2" t="s">
        <v>84</v>
      </c>
    </row>
    <row r="333" spans="1:17" hidden="1">
      <c r="A333" s="2" t="s">
        <v>39</v>
      </c>
    </row>
    <row r="334" spans="1:17" ht="15.5" thickTop="1" thickBot="1">
      <c r="A334" s="2">
        <v>5</v>
      </c>
      <c r="B334" s="6" t="s">
        <v>266</v>
      </c>
      <c r="C334" s="79" t="s">
        <v>267</v>
      </c>
      <c r="D334" s="79"/>
      <c r="E334" s="79"/>
      <c r="F334" s="9"/>
      <c r="G334" s="9"/>
      <c r="H334" s="9"/>
      <c r="I334" s="9"/>
      <c r="J334" s="9"/>
      <c r="K334" s="2"/>
    </row>
    <row r="335" spans="1:17" hidden="1">
      <c r="A335" s="2" t="s">
        <v>38</v>
      </c>
    </row>
    <row r="336" spans="1:17" hidden="1">
      <c r="A336" s="2" t="s">
        <v>112</v>
      </c>
    </row>
    <row r="337" spans="1:17" ht="15.5" thickTop="1" thickBot="1">
      <c r="A337" s="2">
        <v>9</v>
      </c>
      <c r="B337" s="10" t="s">
        <v>268</v>
      </c>
      <c r="C337" s="71" t="s">
        <v>269</v>
      </c>
      <c r="D337" s="72"/>
      <c r="E337" s="72"/>
      <c r="F337" s="12" t="s">
        <v>57</v>
      </c>
      <c r="G337" s="13">
        <v>1</v>
      </c>
      <c r="H337" s="14"/>
      <c r="I337" s="15"/>
      <c r="J337" s="16">
        <f>IF(AND(G337= "",H337= ""), 0, ROUND(ROUND(I337, 2) * ROUND(IF(H337="",G337,H337),  0), 2))</f>
        <v>0</v>
      </c>
      <c r="K337" s="2"/>
      <c r="M337" s="17">
        <v>0.2</v>
      </c>
      <c r="Q337" s="2">
        <v>623</v>
      </c>
    </row>
    <row r="338" spans="1:17" hidden="1">
      <c r="A338" s="2" t="s">
        <v>58</v>
      </c>
    </row>
    <row r="339" spans="1:17" hidden="1">
      <c r="A339" s="2" t="s">
        <v>39</v>
      </c>
    </row>
    <row r="340" spans="1:17" hidden="1">
      <c r="A340" s="2" t="s">
        <v>44</v>
      </c>
    </row>
    <row r="341" spans="1:17" ht="29.5" customHeight="1" thickTop="1">
      <c r="A341" s="2">
        <v>4</v>
      </c>
      <c r="B341" s="6" t="s">
        <v>270</v>
      </c>
      <c r="C341" s="74" t="s">
        <v>271</v>
      </c>
      <c r="D341" s="74"/>
      <c r="E341" s="74"/>
      <c r="F341" s="8"/>
      <c r="G341" s="8"/>
      <c r="H341" s="8"/>
      <c r="I341" s="8"/>
      <c r="J341" s="8"/>
      <c r="K341" s="2"/>
    </row>
    <row r="342" spans="1:17" ht="15" thickBot="1">
      <c r="A342" s="2">
        <v>5</v>
      </c>
      <c r="B342" s="6" t="s">
        <v>272</v>
      </c>
      <c r="C342" s="79" t="s">
        <v>217</v>
      </c>
      <c r="D342" s="79"/>
      <c r="E342" s="79"/>
      <c r="F342" s="9"/>
      <c r="G342" s="9"/>
      <c r="H342" s="9"/>
      <c r="I342" s="9"/>
      <c r="J342" s="9"/>
      <c r="K342" s="2"/>
    </row>
    <row r="343" spans="1:17" hidden="1">
      <c r="A343" s="2" t="s">
        <v>273</v>
      </c>
    </row>
    <row r="344" spans="1:17" hidden="1">
      <c r="A344" s="2" t="s">
        <v>38</v>
      </c>
    </row>
    <row r="345" spans="1:17" hidden="1">
      <c r="A345" s="2" t="s">
        <v>112</v>
      </c>
    </row>
    <row r="346" spans="1:17" ht="27.25" customHeight="1" thickTop="1" thickBot="1">
      <c r="A346" s="2">
        <v>9</v>
      </c>
      <c r="B346" s="10" t="s">
        <v>274</v>
      </c>
      <c r="C346" s="71" t="s">
        <v>275</v>
      </c>
      <c r="D346" s="72"/>
      <c r="E346" s="72"/>
      <c r="F346" s="12" t="s">
        <v>138</v>
      </c>
      <c r="G346" s="19">
        <v>33</v>
      </c>
      <c r="H346" s="20"/>
      <c r="I346" s="15"/>
      <c r="J346" s="16">
        <f>IF(AND(G346= "",H346= ""), 0, ROUND(ROUND(I346, 2) * ROUND(IF(H346="",G346,H346),  2), 2))</f>
        <v>0</v>
      </c>
      <c r="K346" s="2"/>
      <c r="M346" s="17">
        <v>0.2</v>
      </c>
      <c r="Q346" s="2">
        <v>623</v>
      </c>
    </row>
    <row r="347" spans="1:17" hidden="1">
      <c r="A347" s="2" t="s">
        <v>175</v>
      </c>
    </row>
    <row r="348" spans="1:17" hidden="1">
      <c r="A348" s="2" t="s">
        <v>58</v>
      </c>
    </row>
    <row r="349" spans="1:17" ht="39.4" customHeight="1" thickTop="1" thickBot="1">
      <c r="A349" s="2">
        <v>9</v>
      </c>
      <c r="B349" s="10" t="s">
        <v>276</v>
      </c>
      <c r="C349" s="71" t="s">
        <v>277</v>
      </c>
      <c r="D349" s="72"/>
      <c r="E349" s="72"/>
      <c r="F349" s="12" t="s">
        <v>138</v>
      </c>
      <c r="G349" s="19">
        <v>17</v>
      </c>
      <c r="H349" s="20"/>
      <c r="I349" s="15"/>
      <c r="J349" s="16">
        <f>IF(AND(G349= "",H349= ""), 0, ROUND(ROUND(I349, 2) * ROUND(IF(H349="",G349,H349),  2), 2))</f>
        <v>0</v>
      </c>
      <c r="K349" s="2"/>
      <c r="M349" s="17">
        <v>0.2</v>
      </c>
      <c r="Q349" s="2">
        <v>623</v>
      </c>
    </row>
    <row r="350" spans="1:17" hidden="1">
      <c r="A350" s="2" t="s">
        <v>58</v>
      </c>
    </row>
    <row r="351" spans="1:17" ht="27.25" customHeight="1" thickTop="1" thickBot="1">
      <c r="A351" s="2">
        <v>9</v>
      </c>
      <c r="B351" s="10" t="s">
        <v>278</v>
      </c>
      <c r="C351" s="71" t="s">
        <v>221</v>
      </c>
      <c r="D351" s="72"/>
      <c r="E351" s="72"/>
      <c r="F351" s="12" t="s">
        <v>138</v>
      </c>
      <c r="G351" s="19">
        <v>216</v>
      </c>
      <c r="H351" s="20"/>
      <c r="I351" s="15"/>
      <c r="J351" s="16">
        <f>IF(AND(G351= "",H351= ""), 0, ROUND(ROUND(I351, 2) * ROUND(IF(H351="",G351,H351),  2), 2))</f>
        <v>0</v>
      </c>
      <c r="K351" s="2"/>
      <c r="M351" s="17">
        <v>0.2</v>
      </c>
      <c r="Q351" s="2">
        <v>623</v>
      </c>
    </row>
    <row r="352" spans="1:17" hidden="1">
      <c r="A352" s="2" t="s">
        <v>58</v>
      </c>
    </row>
    <row r="353" spans="1:17" hidden="1">
      <c r="A353" s="2" t="s">
        <v>39</v>
      </c>
    </row>
    <row r="354" spans="1:17" ht="16.899999999999999" customHeight="1" thickTop="1" thickBot="1">
      <c r="A354" s="2">
        <v>5</v>
      </c>
      <c r="B354" s="6" t="s">
        <v>279</v>
      </c>
      <c r="C354" s="79" t="s">
        <v>229</v>
      </c>
      <c r="D354" s="79"/>
      <c r="E354" s="79"/>
      <c r="F354" s="9"/>
      <c r="G354" s="9"/>
      <c r="H354" s="9"/>
      <c r="I354" s="9"/>
      <c r="J354" s="9"/>
      <c r="K354" s="2"/>
    </row>
    <row r="355" spans="1:17" hidden="1">
      <c r="A355" s="2" t="s">
        <v>38</v>
      </c>
    </row>
    <row r="356" spans="1:17" hidden="1">
      <c r="A356" s="2" t="s">
        <v>112</v>
      </c>
    </row>
    <row r="357" spans="1:17" ht="27.25" customHeight="1" thickTop="1" thickBot="1">
      <c r="A357" s="2">
        <v>9</v>
      </c>
      <c r="B357" s="10" t="s">
        <v>280</v>
      </c>
      <c r="C357" s="71" t="s">
        <v>281</v>
      </c>
      <c r="D357" s="72"/>
      <c r="E357" s="72"/>
      <c r="F357" s="12" t="s">
        <v>5</v>
      </c>
      <c r="G357" s="13">
        <v>3</v>
      </c>
      <c r="H357" s="14"/>
      <c r="I357" s="15"/>
      <c r="J357" s="16">
        <f>IF(AND(G357= "",H357= ""), 0, ROUND(ROUND(I357, 2) * ROUND(IF(H357="",G357,H357),  0), 2))</f>
        <v>0</v>
      </c>
      <c r="K357" s="2"/>
      <c r="M357" s="17">
        <v>0.2</v>
      </c>
      <c r="Q357" s="2">
        <v>623</v>
      </c>
    </row>
    <row r="358" spans="1:17" hidden="1">
      <c r="A358" s="2" t="s">
        <v>175</v>
      </c>
    </row>
    <row r="359" spans="1:17" hidden="1">
      <c r="A359" s="2" t="s">
        <v>175</v>
      </c>
    </row>
    <row r="360" spans="1:17" hidden="1">
      <c r="A360" s="2" t="s">
        <v>175</v>
      </c>
    </row>
    <row r="361" spans="1:17" hidden="1">
      <c r="A361" s="2" t="s">
        <v>58</v>
      </c>
    </row>
    <row r="362" spans="1:17" ht="39.4" customHeight="1" thickTop="1" thickBot="1">
      <c r="A362" s="2">
        <v>9</v>
      </c>
      <c r="B362" s="10" t="s">
        <v>282</v>
      </c>
      <c r="C362" s="71" t="s">
        <v>283</v>
      </c>
      <c r="D362" s="72"/>
      <c r="E362" s="72"/>
      <c r="F362" s="12" t="s">
        <v>5</v>
      </c>
      <c r="G362" s="13">
        <v>1</v>
      </c>
      <c r="H362" s="14"/>
      <c r="I362" s="15"/>
      <c r="J362" s="16">
        <f>IF(AND(G362= "",H362= ""), 0, ROUND(ROUND(I362, 2) * ROUND(IF(H362="",G362,H362),  0), 2))</f>
        <v>0</v>
      </c>
      <c r="K362" s="2"/>
      <c r="M362" s="17">
        <v>0.2</v>
      </c>
      <c r="Q362" s="2">
        <v>623</v>
      </c>
    </row>
    <row r="363" spans="1:17" hidden="1">
      <c r="A363" s="2" t="s">
        <v>58</v>
      </c>
    </row>
    <row r="364" spans="1:17" ht="27.25" customHeight="1" thickTop="1" thickBot="1">
      <c r="A364" s="2">
        <v>9</v>
      </c>
      <c r="B364" s="10" t="s">
        <v>284</v>
      </c>
      <c r="C364" s="71" t="s">
        <v>285</v>
      </c>
      <c r="D364" s="72"/>
      <c r="E364" s="72"/>
      <c r="F364" s="12" t="s">
        <v>5</v>
      </c>
      <c r="G364" s="13">
        <v>3</v>
      </c>
      <c r="H364" s="14"/>
      <c r="I364" s="15"/>
      <c r="J364" s="16">
        <f>IF(AND(G364= "",H364= ""), 0, ROUND(ROUND(I364, 2) * ROUND(IF(H364="",G364,H364),  0), 2))</f>
        <v>0</v>
      </c>
      <c r="K364" s="2"/>
      <c r="M364" s="17">
        <v>0.2</v>
      </c>
      <c r="Q364" s="2">
        <v>623</v>
      </c>
    </row>
    <row r="365" spans="1:17" hidden="1">
      <c r="A365" s="2" t="s">
        <v>58</v>
      </c>
    </row>
    <row r="366" spans="1:17" ht="27.25" customHeight="1" thickTop="1" thickBot="1">
      <c r="A366" s="2">
        <v>9</v>
      </c>
      <c r="B366" s="10" t="s">
        <v>286</v>
      </c>
      <c r="C366" s="71" t="s">
        <v>287</v>
      </c>
      <c r="D366" s="72"/>
      <c r="E366" s="72"/>
      <c r="F366" s="12" t="s">
        <v>5</v>
      </c>
      <c r="G366" s="13">
        <v>1</v>
      </c>
      <c r="H366" s="14"/>
      <c r="I366" s="15"/>
      <c r="J366" s="16">
        <f>IF(AND(G366= "",H366= ""), 0, ROUND(ROUND(I366, 2) * ROUND(IF(H366="",G366,H366),  0), 2))</f>
        <v>0</v>
      </c>
      <c r="K366" s="2"/>
      <c r="M366" s="17">
        <v>0.2</v>
      </c>
      <c r="Q366" s="2">
        <v>623</v>
      </c>
    </row>
    <row r="367" spans="1:17" hidden="1">
      <c r="A367" s="2" t="s">
        <v>58</v>
      </c>
    </row>
    <row r="368" spans="1:17" hidden="1">
      <c r="A368" s="2" t="s">
        <v>39</v>
      </c>
    </row>
    <row r="369" spans="1:17" ht="16.899999999999999" customHeight="1" thickTop="1" thickBot="1">
      <c r="A369" s="2">
        <v>5</v>
      </c>
      <c r="B369" s="6" t="s">
        <v>288</v>
      </c>
      <c r="C369" s="79" t="s">
        <v>239</v>
      </c>
      <c r="D369" s="79"/>
      <c r="E369" s="79"/>
      <c r="F369" s="9"/>
      <c r="G369" s="9"/>
      <c r="H369" s="9"/>
      <c r="I369" s="9"/>
      <c r="J369" s="9"/>
      <c r="K369" s="2"/>
    </row>
    <row r="370" spans="1:17" hidden="1">
      <c r="A370" s="2" t="s">
        <v>38</v>
      </c>
    </row>
    <row r="371" spans="1:17" hidden="1">
      <c r="A371" s="2" t="s">
        <v>112</v>
      </c>
    </row>
    <row r="372" spans="1:17" ht="27.25" customHeight="1" thickTop="1" thickBot="1">
      <c r="A372" s="2">
        <v>9</v>
      </c>
      <c r="B372" s="10" t="s">
        <v>289</v>
      </c>
      <c r="C372" s="71" t="s">
        <v>290</v>
      </c>
      <c r="D372" s="72"/>
      <c r="E372" s="72"/>
      <c r="F372" s="12" t="s">
        <v>5</v>
      </c>
      <c r="G372" s="13">
        <v>5</v>
      </c>
      <c r="H372" s="14"/>
      <c r="I372" s="15"/>
      <c r="J372" s="16">
        <f>IF(AND(G372= "",H372= ""), 0, ROUND(ROUND(I372, 2) * ROUND(IF(H372="",G372,H372),  0), 2))</f>
        <v>0</v>
      </c>
      <c r="K372" s="2"/>
      <c r="M372" s="17">
        <v>0.2</v>
      </c>
      <c r="Q372" s="2">
        <v>623</v>
      </c>
    </row>
    <row r="373" spans="1:17" hidden="1">
      <c r="A373" s="2" t="s">
        <v>58</v>
      </c>
    </row>
    <row r="374" spans="1:17" hidden="1">
      <c r="A374" s="2" t="s">
        <v>39</v>
      </c>
    </row>
    <row r="375" spans="1:17" ht="16.899999999999999" customHeight="1" thickTop="1" thickBot="1">
      <c r="A375" s="2">
        <v>5</v>
      </c>
      <c r="B375" s="6" t="s">
        <v>291</v>
      </c>
      <c r="C375" s="79" t="s">
        <v>292</v>
      </c>
      <c r="D375" s="79"/>
      <c r="E375" s="79"/>
      <c r="F375" s="9"/>
      <c r="G375" s="9"/>
      <c r="H375" s="9"/>
      <c r="I375" s="9"/>
      <c r="J375" s="9"/>
      <c r="K375" s="2"/>
    </row>
    <row r="376" spans="1:17" hidden="1">
      <c r="A376" s="2" t="s">
        <v>38</v>
      </c>
    </row>
    <row r="377" spans="1:17" hidden="1">
      <c r="A377" s="2" t="s">
        <v>112</v>
      </c>
    </row>
    <row r="378" spans="1:17" ht="39.4" customHeight="1" thickTop="1" thickBot="1">
      <c r="A378" s="2">
        <v>9</v>
      </c>
      <c r="B378" s="10" t="s">
        <v>293</v>
      </c>
      <c r="C378" s="71" t="s">
        <v>294</v>
      </c>
      <c r="D378" s="72"/>
      <c r="E378" s="72"/>
      <c r="F378" s="12" t="s">
        <v>5</v>
      </c>
      <c r="G378" s="13">
        <v>1</v>
      </c>
      <c r="H378" s="14"/>
      <c r="I378" s="15"/>
      <c r="J378" s="16">
        <f>IF(AND(G378= "",H378= ""), 0, ROUND(ROUND(I378, 2) * ROUND(IF(H378="",G378,H378),  0), 2))</f>
        <v>0</v>
      </c>
      <c r="K378" s="2"/>
      <c r="M378" s="17">
        <v>0.2</v>
      </c>
      <c r="Q378" s="2">
        <v>623</v>
      </c>
    </row>
    <row r="379" spans="1:17" hidden="1">
      <c r="A379" s="2" t="s">
        <v>58</v>
      </c>
    </row>
    <row r="380" spans="1:17" hidden="1">
      <c r="A380" s="2" t="s">
        <v>39</v>
      </c>
    </row>
    <row r="381" spans="1:17" ht="15.5" thickTop="1" thickBot="1">
      <c r="A381" s="2">
        <v>5</v>
      </c>
      <c r="B381" s="6" t="s">
        <v>295</v>
      </c>
      <c r="C381" s="79" t="s">
        <v>267</v>
      </c>
      <c r="D381" s="79"/>
      <c r="E381" s="79"/>
      <c r="F381" s="9"/>
      <c r="G381" s="9"/>
      <c r="H381" s="9"/>
      <c r="I381" s="9"/>
      <c r="J381" s="9"/>
      <c r="K381" s="2"/>
    </row>
    <row r="382" spans="1:17" hidden="1">
      <c r="A382" s="2" t="s">
        <v>38</v>
      </c>
    </row>
    <row r="383" spans="1:17" hidden="1">
      <c r="A383" s="2" t="s">
        <v>112</v>
      </c>
    </row>
    <row r="384" spans="1:17" ht="15.5" thickTop="1" thickBot="1">
      <c r="A384" s="2">
        <v>9</v>
      </c>
      <c r="B384" s="10" t="s">
        <v>296</v>
      </c>
      <c r="C384" s="71" t="s">
        <v>297</v>
      </c>
      <c r="D384" s="72"/>
      <c r="E384" s="72"/>
      <c r="F384" s="12" t="s">
        <v>57</v>
      </c>
      <c r="G384" s="13">
        <v>1</v>
      </c>
      <c r="H384" s="14"/>
      <c r="I384" s="15"/>
      <c r="J384" s="16">
        <f>IF(AND(G384= "",H384= ""), 0, ROUND(ROUND(I384, 2) * ROUND(IF(H384="",G384,H384),  0), 2))</f>
        <v>0</v>
      </c>
      <c r="K384" s="2"/>
      <c r="M384" s="17">
        <v>0.2</v>
      </c>
      <c r="Q384" s="2">
        <v>623</v>
      </c>
    </row>
    <row r="385" spans="1:17" hidden="1">
      <c r="A385" s="2" t="s">
        <v>58</v>
      </c>
    </row>
    <row r="386" spans="1:17" hidden="1">
      <c r="A386" s="2" t="s">
        <v>39</v>
      </c>
    </row>
    <row r="387" spans="1:17" hidden="1">
      <c r="A387" s="2" t="s">
        <v>44</v>
      </c>
    </row>
    <row r="388" spans="1:17" ht="15" thickTop="1">
      <c r="A388" s="2">
        <v>4</v>
      </c>
      <c r="B388" s="6" t="s">
        <v>298</v>
      </c>
      <c r="C388" s="74" t="s">
        <v>299</v>
      </c>
      <c r="D388" s="74"/>
      <c r="E388" s="74"/>
      <c r="F388" s="8"/>
      <c r="G388" s="8"/>
      <c r="H388" s="8"/>
      <c r="I388" s="8"/>
      <c r="J388" s="8"/>
      <c r="K388" s="2"/>
    </row>
    <row r="389" spans="1:17" ht="16.899999999999999" customHeight="1">
      <c r="A389" s="2">
        <v>5</v>
      </c>
      <c r="B389" s="6" t="s">
        <v>300</v>
      </c>
      <c r="C389" s="79" t="s">
        <v>301</v>
      </c>
      <c r="D389" s="79"/>
      <c r="E389" s="79"/>
      <c r="F389" s="9"/>
      <c r="G389" s="9"/>
      <c r="H389" s="9"/>
      <c r="I389" s="9"/>
      <c r="J389" s="9"/>
      <c r="K389" s="2"/>
    </row>
    <row r="390" spans="1:17" hidden="1">
      <c r="A390" s="2" t="s">
        <v>38</v>
      </c>
    </row>
    <row r="391" spans="1:17" hidden="1">
      <c r="A391" s="2" t="s">
        <v>38</v>
      </c>
    </row>
    <row r="392" spans="1:17">
      <c r="A392" s="2">
        <v>8</v>
      </c>
      <c r="B392" s="10" t="s">
        <v>302</v>
      </c>
      <c r="C392" s="78" t="s">
        <v>206</v>
      </c>
      <c r="D392" s="78"/>
      <c r="E392" s="78"/>
      <c r="F392" s="11"/>
      <c r="G392" s="11"/>
      <c r="H392" s="11"/>
      <c r="I392" s="11"/>
      <c r="J392" s="11"/>
      <c r="K392" s="2"/>
    </row>
    <row r="393" spans="1:17" hidden="1">
      <c r="A393" s="2" t="s">
        <v>89</v>
      </c>
    </row>
    <row r="394" spans="1:17" hidden="1">
      <c r="A394" s="2" t="s">
        <v>39</v>
      </c>
    </row>
    <row r="395" spans="1:17" ht="16.899999999999999" customHeight="1" thickBot="1">
      <c r="A395" s="2">
        <v>5</v>
      </c>
      <c r="B395" s="6" t="s">
        <v>303</v>
      </c>
      <c r="C395" s="79" t="s">
        <v>304</v>
      </c>
      <c r="D395" s="79"/>
      <c r="E395" s="79"/>
      <c r="F395" s="9"/>
      <c r="G395" s="9"/>
      <c r="H395" s="9"/>
      <c r="I395" s="9"/>
      <c r="J395" s="9"/>
      <c r="K395" s="2"/>
    </row>
    <row r="396" spans="1:17" hidden="1">
      <c r="A396" s="2" t="s">
        <v>38</v>
      </c>
    </row>
    <row r="397" spans="1:17" hidden="1">
      <c r="A397" s="2" t="s">
        <v>38</v>
      </c>
    </row>
    <row r="398" spans="1:17" hidden="1">
      <c r="A398" s="2" t="s">
        <v>38</v>
      </c>
    </row>
    <row r="399" spans="1:17" hidden="1">
      <c r="A399" s="2" t="s">
        <v>112</v>
      </c>
    </row>
    <row r="400" spans="1:17" ht="39.4" customHeight="1" thickTop="1" thickBot="1">
      <c r="A400" s="2">
        <v>9</v>
      </c>
      <c r="B400" s="10" t="s">
        <v>305</v>
      </c>
      <c r="C400" s="71" t="s">
        <v>306</v>
      </c>
      <c r="D400" s="72"/>
      <c r="E400" s="72"/>
      <c r="F400" s="12" t="s">
        <v>138</v>
      </c>
      <c r="G400" s="19">
        <v>85</v>
      </c>
      <c r="H400" s="20"/>
      <c r="I400" s="15"/>
      <c r="J400" s="16">
        <f>IF(AND(G400= "",H400= ""), 0, ROUND(ROUND(I400, 2) * ROUND(IF(H400="",G400,H400),  2), 2))</f>
        <v>0</v>
      </c>
      <c r="K400" s="2"/>
      <c r="M400" s="17">
        <v>0.2</v>
      </c>
      <c r="Q400" s="2">
        <v>623</v>
      </c>
    </row>
    <row r="401" spans="1:17" hidden="1">
      <c r="A401" s="2" t="s">
        <v>58</v>
      </c>
    </row>
    <row r="402" spans="1:17" ht="15.5" thickTop="1" thickBot="1">
      <c r="A402" s="2">
        <v>9</v>
      </c>
      <c r="B402" s="10" t="s">
        <v>307</v>
      </c>
      <c r="C402" s="71" t="s">
        <v>308</v>
      </c>
      <c r="D402" s="72"/>
      <c r="E402" s="72"/>
      <c r="F402" s="12" t="s">
        <v>5</v>
      </c>
      <c r="G402" s="13">
        <v>1</v>
      </c>
      <c r="H402" s="14"/>
      <c r="I402" s="15"/>
      <c r="J402" s="16">
        <f>IF(AND(G402= "",H402= ""), 0, ROUND(ROUND(I402, 2) * ROUND(IF(H402="",G402,H402),  0), 2))</f>
        <v>0</v>
      </c>
      <c r="K402" s="2"/>
      <c r="M402" s="17">
        <v>0.2</v>
      </c>
      <c r="Q402" s="2">
        <v>623</v>
      </c>
    </row>
    <row r="403" spans="1:17" hidden="1">
      <c r="A403" s="2" t="s">
        <v>58</v>
      </c>
    </row>
    <row r="404" spans="1:17" ht="15.5" thickTop="1" thickBot="1">
      <c r="A404" s="2">
        <v>9</v>
      </c>
      <c r="B404" s="10" t="s">
        <v>309</v>
      </c>
      <c r="C404" s="71" t="s">
        <v>310</v>
      </c>
      <c r="D404" s="72"/>
      <c r="E404" s="72"/>
      <c r="F404" s="12" t="s">
        <v>5</v>
      </c>
      <c r="G404" s="13">
        <v>6</v>
      </c>
      <c r="H404" s="14"/>
      <c r="I404" s="15"/>
      <c r="J404" s="16">
        <f>IF(AND(G404= "",H404= ""), 0, ROUND(ROUND(I404, 2) * ROUND(IF(H404="",G404,H404),  0), 2))</f>
        <v>0</v>
      </c>
      <c r="K404" s="2"/>
      <c r="M404" s="17">
        <v>0.2</v>
      </c>
      <c r="Q404" s="2">
        <v>623</v>
      </c>
    </row>
    <row r="405" spans="1:17" hidden="1">
      <c r="A405" s="2" t="s">
        <v>58</v>
      </c>
    </row>
    <row r="406" spans="1:17" ht="39.4" customHeight="1" thickTop="1" thickBot="1">
      <c r="A406" s="2">
        <v>9</v>
      </c>
      <c r="B406" s="10" t="s">
        <v>311</v>
      </c>
      <c r="C406" s="71" t="s">
        <v>312</v>
      </c>
      <c r="D406" s="72"/>
      <c r="E406" s="72"/>
      <c r="F406" s="12" t="s">
        <v>138</v>
      </c>
      <c r="G406" s="19">
        <v>29</v>
      </c>
      <c r="H406" s="20"/>
      <c r="I406" s="15"/>
      <c r="J406" s="16">
        <f>IF(AND(G406= "",H406= ""), 0, ROUND(ROUND(I406, 2) * ROUND(IF(H406="",G406,H406),  2), 2))</f>
        <v>0</v>
      </c>
      <c r="K406" s="2"/>
      <c r="M406" s="17">
        <v>0.2</v>
      </c>
      <c r="Q406" s="2">
        <v>623</v>
      </c>
    </row>
    <row r="407" spans="1:17" hidden="1">
      <c r="A407" s="2" t="s">
        <v>58</v>
      </c>
    </row>
    <row r="408" spans="1:17" ht="15.5" thickTop="1" thickBot="1">
      <c r="A408" s="2">
        <v>9</v>
      </c>
      <c r="B408" s="10" t="s">
        <v>313</v>
      </c>
      <c r="C408" s="71" t="s">
        <v>314</v>
      </c>
      <c r="D408" s="72"/>
      <c r="E408" s="72"/>
      <c r="F408" s="12" t="s">
        <v>138</v>
      </c>
      <c r="G408" s="19">
        <v>29</v>
      </c>
      <c r="H408" s="20"/>
      <c r="I408" s="15"/>
      <c r="J408" s="16">
        <f>IF(AND(G408= "",H408= ""), 0, ROUND(ROUND(I408, 2) * ROUND(IF(H408="",G408,H408),  2), 2))</f>
        <v>0</v>
      </c>
      <c r="K408" s="2"/>
      <c r="M408" s="17">
        <v>0.2</v>
      </c>
      <c r="Q408" s="2">
        <v>623</v>
      </c>
    </row>
    <row r="409" spans="1:17" hidden="1">
      <c r="A409" s="2" t="s">
        <v>175</v>
      </c>
    </row>
    <row r="410" spans="1:17" hidden="1">
      <c r="A410" s="2" t="s">
        <v>58</v>
      </c>
    </row>
    <row r="411" spans="1:17" ht="27.25" customHeight="1" thickTop="1" thickBot="1">
      <c r="A411" s="2">
        <v>9</v>
      </c>
      <c r="B411" s="10" t="s">
        <v>315</v>
      </c>
      <c r="C411" s="71" t="s">
        <v>316</v>
      </c>
      <c r="D411" s="72"/>
      <c r="E411" s="72"/>
      <c r="F411" s="12" t="s">
        <v>5</v>
      </c>
      <c r="G411" s="13">
        <v>2</v>
      </c>
      <c r="H411" s="14"/>
      <c r="I411" s="15"/>
      <c r="J411" s="16">
        <f>IF(AND(G411= "",H411= ""), 0, ROUND(ROUND(I411, 2) * ROUND(IF(H411="",G411,H411),  0), 2))</f>
        <v>0</v>
      </c>
      <c r="K411" s="2"/>
      <c r="M411" s="17">
        <v>0.2</v>
      </c>
      <c r="Q411" s="2">
        <v>623</v>
      </c>
    </row>
    <row r="412" spans="1:17" hidden="1">
      <c r="A412" s="2" t="s">
        <v>58</v>
      </c>
    </row>
    <row r="413" spans="1:17" hidden="1">
      <c r="A413" s="2" t="s">
        <v>39</v>
      </c>
    </row>
    <row r="414" spans="1:17" hidden="1">
      <c r="A414" s="2" t="s">
        <v>44</v>
      </c>
    </row>
    <row r="415" spans="1:17" ht="15.75" customHeight="1" thickTop="1">
      <c r="A415" s="2">
        <v>4</v>
      </c>
      <c r="B415" s="6" t="s">
        <v>317</v>
      </c>
      <c r="C415" s="74" t="s">
        <v>318</v>
      </c>
      <c r="D415" s="74"/>
      <c r="E415" s="74"/>
      <c r="F415" s="8"/>
      <c r="G415" s="8"/>
      <c r="H415" s="8"/>
      <c r="I415" s="8"/>
      <c r="J415" s="8"/>
      <c r="K415" s="2"/>
    </row>
    <row r="416" spans="1:17" ht="16.899999999999999" customHeight="1">
      <c r="A416" s="2">
        <v>5</v>
      </c>
      <c r="B416" s="6" t="s">
        <v>319</v>
      </c>
      <c r="C416" s="79" t="s">
        <v>301</v>
      </c>
      <c r="D416" s="79"/>
      <c r="E416" s="79"/>
      <c r="F416" s="9"/>
      <c r="G416" s="9"/>
      <c r="H416" s="9"/>
      <c r="I416" s="9"/>
      <c r="J416" s="9"/>
      <c r="K416" s="2"/>
    </row>
    <row r="417" spans="1:17" hidden="1">
      <c r="A417" s="2" t="s">
        <v>38</v>
      </c>
    </row>
    <row r="418" spans="1:17" hidden="1">
      <c r="A418" s="2" t="s">
        <v>38</v>
      </c>
    </row>
    <row r="419" spans="1:17">
      <c r="A419" s="2">
        <v>8</v>
      </c>
      <c r="B419" s="10" t="s">
        <v>320</v>
      </c>
      <c r="C419" s="78" t="s">
        <v>206</v>
      </c>
      <c r="D419" s="78"/>
      <c r="E419" s="78"/>
      <c r="F419" s="11"/>
      <c r="G419" s="11"/>
      <c r="H419" s="11"/>
      <c r="I419" s="11"/>
      <c r="J419" s="11"/>
      <c r="K419" s="2"/>
    </row>
    <row r="420" spans="1:17" hidden="1">
      <c r="A420" s="2" t="s">
        <v>89</v>
      </c>
    </row>
    <row r="421" spans="1:17" hidden="1">
      <c r="A421" s="2" t="s">
        <v>39</v>
      </c>
    </row>
    <row r="422" spans="1:17" ht="16.899999999999999" customHeight="1" thickBot="1">
      <c r="A422" s="2">
        <v>5</v>
      </c>
      <c r="B422" s="6" t="s">
        <v>321</v>
      </c>
      <c r="C422" s="79" t="s">
        <v>304</v>
      </c>
      <c r="D422" s="79"/>
      <c r="E422" s="79"/>
      <c r="F422" s="9"/>
      <c r="G422" s="9"/>
      <c r="H422" s="9"/>
      <c r="I422" s="9"/>
      <c r="J422" s="9"/>
      <c r="K422" s="2"/>
    </row>
    <row r="423" spans="1:17" hidden="1">
      <c r="A423" s="2" t="s">
        <v>38</v>
      </c>
    </row>
    <row r="424" spans="1:17" hidden="1">
      <c r="A424" s="2" t="s">
        <v>38</v>
      </c>
    </row>
    <row r="425" spans="1:17" hidden="1">
      <c r="A425" s="2" t="s">
        <v>112</v>
      </c>
    </row>
    <row r="426" spans="1:17" ht="39.4" customHeight="1" thickTop="1" thickBot="1">
      <c r="A426" s="2">
        <v>9</v>
      </c>
      <c r="B426" s="10" t="s">
        <v>322</v>
      </c>
      <c r="C426" s="71" t="s">
        <v>323</v>
      </c>
      <c r="D426" s="72"/>
      <c r="E426" s="72"/>
      <c r="F426" s="12" t="s">
        <v>138</v>
      </c>
      <c r="G426" s="19">
        <v>320</v>
      </c>
      <c r="H426" s="20"/>
      <c r="I426" s="15"/>
      <c r="J426" s="16">
        <f>IF(AND(G426= "",H426= ""), 0, ROUND(ROUND(I426, 2) * ROUND(IF(H426="",G426,H426),  2), 2))</f>
        <v>0</v>
      </c>
      <c r="K426" s="2"/>
      <c r="M426" s="17">
        <v>0.2</v>
      </c>
      <c r="Q426" s="2">
        <v>623</v>
      </c>
    </row>
    <row r="427" spans="1:17" hidden="1">
      <c r="A427" s="2" t="s">
        <v>58</v>
      </c>
    </row>
    <row r="428" spans="1:17" ht="15.5" thickTop="1" thickBot="1">
      <c r="A428" s="2">
        <v>9</v>
      </c>
      <c r="B428" s="10" t="s">
        <v>324</v>
      </c>
      <c r="C428" s="71" t="s">
        <v>325</v>
      </c>
      <c r="D428" s="72"/>
      <c r="E428" s="72"/>
      <c r="F428" s="12" t="s">
        <v>138</v>
      </c>
      <c r="G428" s="19">
        <v>320</v>
      </c>
      <c r="H428" s="20"/>
      <c r="I428" s="15"/>
      <c r="J428" s="16">
        <f>IF(AND(G428= "",H428= ""), 0, ROUND(ROUND(I428, 2) * ROUND(IF(H428="",G428,H428),  2), 2))</f>
        <v>0</v>
      </c>
      <c r="K428" s="2"/>
      <c r="M428" s="17">
        <v>0.2</v>
      </c>
      <c r="Q428" s="2">
        <v>623</v>
      </c>
    </row>
    <row r="429" spans="1:17" hidden="1">
      <c r="A429" s="2" t="s">
        <v>175</v>
      </c>
    </row>
    <row r="430" spans="1:17" hidden="1">
      <c r="A430" s="2" t="s">
        <v>58</v>
      </c>
    </row>
    <row r="431" spans="1:17" ht="15.5" thickTop="1" thickBot="1">
      <c r="A431" s="2">
        <v>9</v>
      </c>
      <c r="B431" s="10" t="s">
        <v>326</v>
      </c>
      <c r="C431" s="71" t="s">
        <v>327</v>
      </c>
      <c r="D431" s="72"/>
      <c r="E431" s="72"/>
      <c r="F431" s="12" t="s">
        <v>138</v>
      </c>
      <c r="G431" s="19">
        <v>320</v>
      </c>
      <c r="H431" s="20"/>
      <c r="I431" s="15"/>
      <c r="J431" s="16">
        <f>IF(AND(G431= "",H431= ""), 0, ROUND(ROUND(I431, 2) * ROUND(IF(H431="",G431,H431),  2), 2))</f>
        <v>0</v>
      </c>
      <c r="K431" s="2"/>
      <c r="M431" s="17">
        <v>0.2</v>
      </c>
      <c r="Q431" s="2">
        <v>623</v>
      </c>
    </row>
    <row r="432" spans="1:17" hidden="1">
      <c r="A432" s="2" t="s">
        <v>175</v>
      </c>
    </row>
    <row r="433" spans="1:17" hidden="1">
      <c r="A433" s="2" t="s">
        <v>58</v>
      </c>
    </row>
    <row r="434" spans="1:17" ht="15.5" thickTop="1" thickBot="1">
      <c r="A434" s="2">
        <v>9</v>
      </c>
      <c r="B434" s="10" t="s">
        <v>328</v>
      </c>
      <c r="C434" s="71" t="s">
        <v>310</v>
      </c>
      <c r="D434" s="72"/>
      <c r="E434" s="72"/>
      <c r="F434" s="12" t="s">
        <v>5</v>
      </c>
      <c r="G434" s="13">
        <v>7</v>
      </c>
      <c r="H434" s="14"/>
      <c r="I434" s="15"/>
      <c r="J434" s="16">
        <f>IF(AND(G434= "",H434= ""), 0, ROUND(ROUND(I434, 2) * ROUND(IF(H434="",G434,H434),  0), 2))</f>
        <v>0</v>
      </c>
      <c r="K434" s="2"/>
      <c r="M434" s="17">
        <v>0.2</v>
      </c>
      <c r="Q434" s="2">
        <v>623</v>
      </c>
    </row>
    <row r="435" spans="1:17" hidden="1">
      <c r="A435" s="2" t="s">
        <v>58</v>
      </c>
    </row>
    <row r="436" spans="1:17" ht="15.5" thickTop="1" thickBot="1">
      <c r="A436" s="2">
        <v>9</v>
      </c>
      <c r="B436" s="10" t="s">
        <v>329</v>
      </c>
      <c r="C436" s="71" t="s">
        <v>330</v>
      </c>
      <c r="D436" s="72"/>
      <c r="E436" s="72"/>
      <c r="F436" s="12" t="s">
        <v>138</v>
      </c>
      <c r="G436" s="19">
        <v>29</v>
      </c>
      <c r="H436" s="20"/>
      <c r="I436" s="15"/>
      <c r="J436" s="16">
        <f>IF(AND(G436= "",H436= ""), 0, ROUND(ROUND(I436, 2) * ROUND(IF(H436="",G436,H436),  2), 2))</f>
        <v>0</v>
      </c>
      <c r="K436" s="2"/>
      <c r="M436" s="17">
        <v>0.2</v>
      </c>
      <c r="Q436" s="2">
        <v>623</v>
      </c>
    </row>
    <row r="437" spans="1:17" hidden="1">
      <c r="A437" s="2" t="s">
        <v>175</v>
      </c>
    </row>
    <row r="438" spans="1:17" hidden="1">
      <c r="A438" s="2" t="s">
        <v>58</v>
      </c>
    </row>
    <row r="439" spans="1:17" hidden="1">
      <c r="A439" s="2" t="s">
        <v>39</v>
      </c>
    </row>
    <row r="440" spans="1:17" hidden="1">
      <c r="A440" s="2" t="s">
        <v>44</v>
      </c>
    </row>
    <row r="441" spans="1:17" ht="15" thickTop="1">
      <c r="A441" s="2">
        <v>4</v>
      </c>
      <c r="B441" s="6" t="s">
        <v>331</v>
      </c>
      <c r="C441" s="74" t="s">
        <v>332</v>
      </c>
      <c r="D441" s="74"/>
      <c r="E441" s="74"/>
      <c r="F441" s="8"/>
      <c r="G441" s="8"/>
      <c r="H441" s="8"/>
      <c r="I441" s="8"/>
      <c r="J441" s="8"/>
      <c r="K441" s="2"/>
    </row>
    <row r="442" spans="1:17" ht="16.899999999999999" customHeight="1">
      <c r="A442" s="2">
        <v>5</v>
      </c>
      <c r="B442" s="6" t="s">
        <v>333</v>
      </c>
      <c r="C442" s="79" t="s">
        <v>301</v>
      </c>
      <c r="D442" s="79"/>
      <c r="E442" s="79"/>
      <c r="F442" s="9"/>
      <c r="G442" s="9"/>
      <c r="H442" s="9"/>
      <c r="I442" s="9"/>
      <c r="J442" s="9"/>
      <c r="K442" s="2"/>
    </row>
    <row r="443" spans="1:17" hidden="1">
      <c r="A443" s="2" t="s">
        <v>38</v>
      </c>
    </row>
    <row r="444" spans="1:17" hidden="1">
      <c r="A444" s="2" t="s">
        <v>38</v>
      </c>
    </row>
    <row r="445" spans="1:17" hidden="1">
      <c r="A445" s="2" t="s">
        <v>38</v>
      </c>
    </row>
    <row r="446" spans="1:17">
      <c r="A446" s="2">
        <v>8</v>
      </c>
      <c r="B446" s="10" t="s">
        <v>334</v>
      </c>
      <c r="C446" s="78" t="s">
        <v>206</v>
      </c>
      <c r="D446" s="78"/>
      <c r="E446" s="78"/>
      <c r="F446" s="11"/>
      <c r="G446" s="11"/>
      <c r="H446" s="11"/>
      <c r="I446" s="11"/>
      <c r="J446" s="11"/>
      <c r="K446" s="2"/>
    </row>
    <row r="447" spans="1:17" hidden="1">
      <c r="A447" s="2" t="s">
        <v>89</v>
      </c>
    </row>
    <row r="448" spans="1:17" hidden="1">
      <c r="A448" s="2" t="s">
        <v>39</v>
      </c>
    </row>
    <row r="449" spans="1:17" ht="33.75" customHeight="1" thickBot="1">
      <c r="A449" s="2">
        <v>5</v>
      </c>
      <c r="B449" s="6" t="s">
        <v>335</v>
      </c>
      <c r="C449" s="79" t="s">
        <v>336</v>
      </c>
      <c r="D449" s="79"/>
      <c r="E449" s="79"/>
      <c r="F449" s="9"/>
      <c r="G449" s="9"/>
      <c r="H449" s="9"/>
      <c r="I449" s="9"/>
      <c r="J449" s="9"/>
      <c r="K449" s="2"/>
    </row>
    <row r="450" spans="1:17" hidden="1">
      <c r="A450" s="2" t="s">
        <v>38</v>
      </c>
    </row>
    <row r="451" spans="1:17" hidden="1">
      <c r="A451" s="2" t="s">
        <v>112</v>
      </c>
    </row>
    <row r="452" spans="1:17" ht="27.25" customHeight="1" thickTop="1" thickBot="1">
      <c r="A452" s="2">
        <v>9</v>
      </c>
      <c r="B452" s="10" t="s">
        <v>337</v>
      </c>
      <c r="C452" s="71" t="s">
        <v>338</v>
      </c>
      <c r="D452" s="72"/>
      <c r="E452" s="72"/>
      <c r="F452" s="12" t="s">
        <v>138</v>
      </c>
      <c r="G452" s="19">
        <v>247</v>
      </c>
      <c r="H452" s="20"/>
      <c r="I452" s="15"/>
      <c r="J452" s="16">
        <f>IF(AND(G452= "",H452= ""), 0, ROUND(ROUND(I452, 2) * ROUND(IF(H452="",G452,H452),  2), 2))</f>
        <v>0</v>
      </c>
      <c r="K452" s="2"/>
      <c r="M452" s="17">
        <v>0.2</v>
      </c>
      <c r="Q452" s="2">
        <v>623</v>
      </c>
    </row>
    <row r="453" spans="1:17" hidden="1">
      <c r="A453" s="2" t="s">
        <v>175</v>
      </c>
    </row>
    <row r="454" spans="1:17" hidden="1">
      <c r="A454" s="2" t="s">
        <v>58</v>
      </c>
    </row>
    <row r="455" spans="1:17" hidden="1">
      <c r="A455" s="2" t="s">
        <v>39</v>
      </c>
    </row>
    <row r="456" spans="1:17" ht="16.899999999999999" customHeight="1" thickTop="1" thickBot="1">
      <c r="A456" s="2">
        <v>5</v>
      </c>
      <c r="B456" s="6" t="s">
        <v>339</v>
      </c>
      <c r="C456" s="79" t="s">
        <v>340</v>
      </c>
      <c r="D456" s="79"/>
      <c r="E456" s="79"/>
      <c r="F456" s="9"/>
      <c r="G456" s="9"/>
      <c r="H456" s="9"/>
      <c r="I456" s="9"/>
      <c r="J456" s="9"/>
      <c r="K456" s="2"/>
    </row>
    <row r="457" spans="1:17" hidden="1">
      <c r="A457" s="2" t="s">
        <v>38</v>
      </c>
    </row>
    <row r="458" spans="1:17" hidden="1">
      <c r="A458" s="2" t="s">
        <v>38</v>
      </c>
    </row>
    <row r="459" spans="1:17" hidden="1">
      <c r="A459" s="21" t="s">
        <v>111</v>
      </c>
    </row>
    <row r="460" spans="1:17" hidden="1">
      <c r="A460" s="2" t="s">
        <v>112</v>
      </c>
    </row>
    <row r="461" spans="1:17" ht="39.4" customHeight="1" thickTop="1" thickBot="1">
      <c r="A461" s="2">
        <v>9</v>
      </c>
      <c r="B461" s="10" t="s">
        <v>341</v>
      </c>
      <c r="C461" s="71" t="s">
        <v>342</v>
      </c>
      <c r="D461" s="72"/>
      <c r="E461" s="72"/>
      <c r="F461" s="12" t="s">
        <v>57</v>
      </c>
      <c r="G461" s="13">
        <v>1</v>
      </c>
      <c r="H461" s="14"/>
      <c r="I461" s="15"/>
      <c r="J461" s="16">
        <f>IF(AND(G461= "",H461= ""), 0, ROUND(ROUND(I461, 2) * ROUND(IF(H461="",G461,H461),  0), 2))</f>
        <v>0</v>
      </c>
      <c r="K461" s="2"/>
      <c r="M461" s="17">
        <v>0.2</v>
      </c>
      <c r="Q461" s="2">
        <v>623</v>
      </c>
    </row>
    <row r="462" spans="1:17" hidden="1">
      <c r="A462" s="2" t="s">
        <v>58</v>
      </c>
    </row>
    <row r="463" spans="1:17" ht="15" thickTop="1">
      <c r="A463" s="2">
        <v>4</v>
      </c>
      <c r="B463" s="6" t="s">
        <v>343</v>
      </c>
      <c r="C463" s="74" t="s">
        <v>344</v>
      </c>
      <c r="D463" s="74"/>
      <c r="E463" s="74"/>
      <c r="F463" s="8"/>
      <c r="G463" s="8"/>
      <c r="H463" s="8"/>
      <c r="I463" s="8"/>
      <c r="J463" s="8"/>
      <c r="K463" s="2"/>
    </row>
    <row r="464" spans="1:17" ht="16.899999999999999" customHeight="1">
      <c r="A464" s="2">
        <v>5</v>
      </c>
      <c r="B464" s="6" t="s">
        <v>345</v>
      </c>
      <c r="C464" s="79" t="s">
        <v>301</v>
      </c>
      <c r="D464" s="79"/>
      <c r="E464" s="79"/>
      <c r="F464" s="9"/>
      <c r="G464" s="9"/>
      <c r="H464" s="9"/>
      <c r="I464" s="9"/>
      <c r="J464" s="9"/>
      <c r="K464" s="2"/>
    </row>
    <row r="465" spans="1:17" hidden="1">
      <c r="A465" s="2" t="s">
        <v>38</v>
      </c>
    </row>
    <row r="466" spans="1:17" hidden="1">
      <c r="A466" s="2" t="s">
        <v>38</v>
      </c>
    </row>
    <row r="467" spans="1:17">
      <c r="A467" s="2">
        <v>8</v>
      </c>
      <c r="B467" s="10" t="s">
        <v>346</v>
      </c>
      <c r="C467" s="78" t="s">
        <v>206</v>
      </c>
      <c r="D467" s="78"/>
      <c r="E467" s="78"/>
      <c r="F467" s="11"/>
      <c r="G467" s="11"/>
      <c r="H467" s="11"/>
      <c r="I467" s="11"/>
      <c r="J467" s="11"/>
      <c r="K467" s="2"/>
    </row>
    <row r="468" spans="1:17" hidden="1">
      <c r="A468" s="2" t="s">
        <v>89</v>
      </c>
    </row>
    <row r="469" spans="1:17" hidden="1">
      <c r="A469" s="2" t="s">
        <v>39</v>
      </c>
    </row>
    <row r="470" spans="1:17" ht="33.75" customHeight="1" thickBot="1">
      <c r="A470" s="2">
        <v>5</v>
      </c>
      <c r="B470" s="6" t="s">
        <v>347</v>
      </c>
      <c r="C470" s="79" t="s">
        <v>348</v>
      </c>
      <c r="D470" s="79"/>
      <c r="E470" s="79"/>
      <c r="F470" s="9"/>
      <c r="G470" s="9"/>
      <c r="H470" s="9"/>
      <c r="I470" s="9"/>
      <c r="J470" s="9"/>
      <c r="K470" s="2"/>
    </row>
    <row r="471" spans="1:17" hidden="1">
      <c r="A471" s="2" t="s">
        <v>38</v>
      </c>
    </row>
    <row r="472" spans="1:17" hidden="1">
      <c r="A472" s="2" t="s">
        <v>38</v>
      </c>
    </row>
    <row r="473" spans="1:17" hidden="1">
      <c r="A473" s="2" t="s">
        <v>38</v>
      </c>
    </row>
    <row r="474" spans="1:17" hidden="1">
      <c r="A474" s="2" t="s">
        <v>38</v>
      </c>
    </row>
    <row r="475" spans="1:17" hidden="1">
      <c r="A475" s="2" t="s">
        <v>38</v>
      </c>
    </row>
    <row r="476" spans="1:17" hidden="1">
      <c r="A476" s="2" t="s">
        <v>112</v>
      </c>
    </row>
    <row r="477" spans="1:17" ht="15.5" thickTop="1" thickBot="1">
      <c r="A477" s="2">
        <v>9</v>
      </c>
      <c r="B477" s="10" t="s">
        <v>349</v>
      </c>
      <c r="C477" s="71" t="s">
        <v>350</v>
      </c>
      <c r="D477" s="72"/>
      <c r="E477" s="72"/>
      <c r="F477" s="12" t="s">
        <v>138</v>
      </c>
      <c r="G477" s="19">
        <v>38</v>
      </c>
      <c r="H477" s="20"/>
      <c r="I477" s="15"/>
      <c r="J477" s="16">
        <f>IF(AND(G477= "",H477= ""), 0, ROUND(ROUND(I477, 2) * ROUND(IF(H477="",G477,H477),  2), 2))</f>
        <v>0</v>
      </c>
      <c r="K477" s="2"/>
      <c r="M477" s="17">
        <v>0.2</v>
      </c>
      <c r="Q477" s="2">
        <v>623</v>
      </c>
    </row>
    <row r="478" spans="1:17" hidden="1">
      <c r="A478" s="2" t="s">
        <v>58</v>
      </c>
    </row>
    <row r="479" spans="1:17" ht="15.5" thickTop="1" thickBot="1">
      <c r="A479" s="2">
        <v>9</v>
      </c>
      <c r="B479" s="10" t="s">
        <v>351</v>
      </c>
      <c r="C479" s="71" t="s">
        <v>352</v>
      </c>
      <c r="D479" s="72"/>
      <c r="E479" s="72"/>
      <c r="F479" s="12" t="s">
        <v>138</v>
      </c>
      <c r="G479" s="19">
        <v>38</v>
      </c>
      <c r="H479" s="20"/>
      <c r="I479" s="15"/>
      <c r="J479" s="16">
        <f>IF(AND(G479= "",H479= ""), 0, ROUND(ROUND(I479, 2) * ROUND(IF(H479="",G479,H479),  2), 2))</f>
        <v>0</v>
      </c>
      <c r="K479" s="2"/>
      <c r="M479" s="17">
        <v>0.2</v>
      </c>
      <c r="Q479" s="2">
        <v>623</v>
      </c>
    </row>
    <row r="480" spans="1:17" hidden="1">
      <c r="A480" s="2" t="s">
        <v>175</v>
      </c>
    </row>
    <row r="481" spans="1:17" hidden="1">
      <c r="A481" s="2" t="s">
        <v>58</v>
      </c>
    </row>
    <row r="482" spans="1:17" ht="15.5" thickTop="1" thickBot="1">
      <c r="A482" s="2">
        <v>9</v>
      </c>
      <c r="B482" s="10" t="s">
        <v>353</v>
      </c>
      <c r="C482" s="71" t="s">
        <v>354</v>
      </c>
      <c r="D482" s="72"/>
      <c r="E482" s="72"/>
      <c r="F482" s="12" t="s">
        <v>5</v>
      </c>
      <c r="G482" s="13">
        <v>2</v>
      </c>
      <c r="H482" s="14"/>
      <c r="I482" s="15"/>
      <c r="J482" s="16">
        <f>IF(AND(G482= "",H482= ""), 0, ROUND(ROUND(I482, 2) * ROUND(IF(H482="",G482,H482),  0), 2))</f>
        <v>0</v>
      </c>
      <c r="K482" s="2"/>
      <c r="M482" s="17">
        <v>0.2</v>
      </c>
      <c r="Q482" s="2">
        <v>623</v>
      </c>
    </row>
    <row r="483" spans="1:17" hidden="1">
      <c r="A483" s="2" t="s">
        <v>58</v>
      </c>
    </row>
    <row r="484" spans="1:17" ht="27.25" customHeight="1" thickTop="1" thickBot="1">
      <c r="A484" s="2">
        <v>9</v>
      </c>
      <c r="B484" s="10" t="s">
        <v>355</v>
      </c>
      <c r="C484" s="71" t="s">
        <v>356</v>
      </c>
      <c r="D484" s="72"/>
      <c r="E484" s="72"/>
      <c r="F484" s="12" t="s">
        <v>5</v>
      </c>
      <c r="G484" s="13">
        <v>4</v>
      </c>
      <c r="H484" s="14"/>
      <c r="I484" s="15"/>
      <c r="J484" s="16">
        <f>IF(AND(G484= "",H484= ""), 0, ROUND(ROUND(I484, 2) * ROUND(IF(H484="",G484,H484),  0), 2))</f>
        <v>0</v>
      </c>
      <c r="K484" s="2"/>
      <c r="M484" s="17">
        <v>0.2</v>
      </c>
      <c r="Q484" s="2">
        <v>623</v>
      </c>
    </row>
    <row r="485" spans="1:17" hidden="1">
      <c r="A485" s="2" t="s">
        <v>58</v>
      </c>
    </row>
    <row r="486" spans="1:17" hidden="1">
      <c r="A486" s="2" t="s">
        <v>39</v>
      </c>
    </row>
    <row r="487" spans="1:17" hidden="1">
      <c r="A487" s="2" t="s">
        <v>44</v>
      </c>
    </row>
    <row r="488" spans="1:17" ht="15" thickTop="1">
      <c r="A488" s="2">
        <v>4</v>
      </c>
      <c r="B488" s="6" t="s">
        <v>357</v>
      </c>
      <c r="C488" s="74" t="s">
        <v>358</v>
      </c>
      <c r="D488" s="74"/>
      <c r="E488" s="74"/>
      <c r="F488" s="8"/>
      <c r="G488" s="8"/>
      <c r="H488" s="8"/>
      <c r="I488" s="8"/>
      <c r="J488" s="8"/>
      <c r="K488" s="2"/>
    </row>
    <row r="489" spans="1:17" hidden="1">
      <c r="A489" s="2" t="s">
        <v>47</v>
      </c>
    </row>
    <row r="490" spans="1:17" hidden="1">
      <c r="A490" s="2" t="s">
        <v>47</v>
      </c>
    </row>
    <row r="491" spans="1:17">
      <c r="A491" s="2">
        <v>8</v>
      </c>
      <c r="B491" s="10" t="s">
        <v>359</v>
      </c>
      <c r="C491" s="78" t="s">
        <v>360</v>
      </c>
      <c r="D491" s="78"/>
      <c r="E491" s="78"/>
      <c r="F491" s="11"/>
      <c r="G491" s="11"/>
      <c r="H491" s="11"/>
      <c r="I491" s="11"/>
      <c r="J491" s="11"/>
      <c r="K491" s="2"/>
    </row>
    <row r="492" spans="1:17" hidden="1">
      <c r="A492" s="2" t="s">
        <v>89</v>
      </c>
    </row>
    <row r="493" spans="1:17" hidden="1">
      <c r="A493" s="2" t="s">
        <v>44</v>
      </c>
    </row>
    <row r="494" spans="1:17">
      <c r="A494" s="2">
        <v>4</v>
      </c>
      <c r="B494" s="6" t="s">
        <v>361</v>
      </c>
      <c r="C494" s="74" t="s">
        <v>362</v>
      </c>
      <c r="D494" s="74"/>
      <c r="E494" s="74"/>
      <c r="F494" s="8"/>
      <c r="G494" s="8"/>
      <c r="H494" s="8"/>
      <c r="I494" s="8"/>
      <c r="J494" s="8"/>
      <c r="K494" s="2"/>
    </row>
    <row r="495" spans="1:17" hidden="1">
      <c r="A495" s="2" t="s">
        <v>47</v>
      </c>
    </row>
    <row r="496" spans="1:17" hidden="1">
      <c r="A496" s="2" t="s">
        <v>47</v>
      </c>
    </row>
    <row r="497" spans="1:17" hidden="1">
      <c r="A497" s="21" t="s">
        <v>363</v>
      </c>
    </row>
    <row r="498" spans="1:17">
      <c r="A498" s="2">
        <v>8</v>
      </c>
      <c r="B498" s="10" t="s">
        <v>364</v>
      </c>
      <c r="C498" s="78" t="s">
        <v>210</v>
      </c>
      <c r="D498" s="78"/>
      <c r="E498" s="78"/>
      <c r="F498" s="11"/>
      <c r="G498" s="11"/>
      <c r="H498" s="11"/>
      <c r="I498" s="11"/>
      <c r="J498" s="11"/>
      <c r="K498" s="2"/>
    </row>
    <row r="499" spans="1:17" hidden="1">
      <c r="A499" s="2" t="s">
        <v>89</v>
      </c>
    </row>
    <row r="500" spans="1:17" hidden="1">
      <c r="A500" s="2" t="s">
        <v>44</v>
      </c>
    </row>
    <row r="501" spans="1:17">
      <c r="A501" s="2">
        <v>4</v>
      </c>
      <c r="B501" s="6" t="s">
        <v>365</v>
      </c>
      <c r="C501" s="74" t="s">
        <v>366</v>
      </c>
      <c r="D501" s="74"/>
      <c r="E501" s="74"/>
      <c r="F501" s="8"/>
      <c r="G501" s="8"/>
      <c r="H501" s="8"/>
      <c r="I501" s="8"/>
      <c r="J501" s="8"/>
      <c r="K501" s="2"/>
    </row>
    <row r="502" spans="1:17" ht="16.899999999999999" customHeight="1" thickBot="1">
      <c r="A502" s="2">
        <v>5</v>
      </c>
      <c r="B502" s="6" t="s">
        <v>367</v>
      </c>
      <c r="C502" s="79" t="s">
        <v>368</v>
      </c>
      <c r="D502" s="79"/>
      <c r="E502" s="79"/>
      <c r="F502" s="9"/>
      <c r="G502" s="9"/>
      <c r="H502" s="9"/>
      <c r="I502" s="9"/>
      <c r="J502" s="9"/>
      <c r="K502" s="2"/>
    </row>
    <row r="503" spans="1:17" hidden="1">
      <c r="A503" s="2" t="s">
        <v>38</v>
      </c>
    </row>
    <row r="504" spans="1:17" hidden="1">
      <c r="A504" s="2" t="s">
        <v>38</v>
      </c>
    </row>
    <row r="505" spans="1:17" hidden="1">
      <c r="A505" s="2" t="s">
        <v>38</v>
      </c>
    </row>
    <row r="506" spans="1:17" hidden="1">
      <c r="A506" s="2" t="s">
        <v>38</v>
      </c>
    </row>
    <row r="507" spans="1:17" hidden="1">
      <c r="A507" s="2" t="s">
        <v>112</v>
      </c>
    </row>
    <row r="508" spans="1:17" ht="27.25" customHeight="1" thickTop="1" thickBot="1">
      <c r="A508" s="2">
        <v>9</v>
      </c>
      <c r="B508" s="10" t="s">
        <v>369</v>
      </c>
      <c r="C508" s="71" t="s">
        <v>370</v>
      </c>
      <c r="D508" s="72"/>
      <c r="E508" s="72"/>
      <c r="F508" s="12" t="s">
        <v>57</v>
      </c>
      <c r="G508" s="13">
        <v>1</v>
      </c>
      <c r="H508" s="14"/>
      <c r="I508" s="15"/>
      <c r="J508" s="16">
        <f>IF(AND(G508= "",H508= ""), 0, ROUND(ROUND(I508, 2) * ROUND(IF(H508="",G508,H508),  0), 2))</f>
        <v>0</v>
      </c>
      <c r="K508" s="2"/>
      <c r="M508" s="17">
        <v>0.2</v>
      </c>
      <c r="Q508" s="2">
        <v>623</v>
      </c>
    </row>
    <row r="509" spans="1:17" hidden="1">
      <c r="A509" s="2" t="s">
        <v>58</v>
      </c>
    </row>
    <row r="510" spans="1:17" hidden="1">
      <c r="A510" s="2" t="s">
        <v>39</v>
      </c>
    </row>
    <row r="511" spans="1:17" ht="15.5" thickTop="1" thickBot="1">
      <c r="A511" s="2">
        <v>5</v>
      </c>
      <c r="B511" s="6" t="s">
        <v>371</v>
      </c>
      <c r="C511" s="79" t="s">
        <v>372</v>
      </c>
      <c r="D511" s="79"/>
      <c r="E511" s="79"/>
      <c r="F511" s="9"/>
      <c r="G511" s="9"/>
      <c r="H511" s="9"/>
      <c r="I511" s="9"/>
      <c r="J511" s="9"/>
      <c r="K511" s="2"/>
    </row>
    <row r="512" spans="1:17" hidden="1">
      <c r="A512" s="2" t="s">
        <v>38</v>
      </c>
    </row>
    <row r="513" spans="1:17" hidden="1">
      <c r="A513" s="2" t="s">
        <v>38</v>
      </c>
    </row>
    <row r="514" spans="1:17" hidden="1">
      <c r="A514" s="2" t="s">
        <v>112</v>
      </c>
    </row>
    <row r="515" spans="1:17" ht="15.5" thickTop="1" thickBot="1">
      <c r="A515" s="2">
        <v>9</v>
      </c>
      <c r="B515" s="10" t="s">
        <v>373</v>
      </c>
      <c r="C515" s="71" t="s">
        <v>374</v>
      </c>
      <c r="D515" s="72"/>
      <c r="E515" s="72"/>
      <c r="F515" s="12" t="s">
        <v>57</v>
      </c>
      <c r="G515" s="13">
        <v>1</v>
      </c>
      <c r="H515" s="14"/>
      <c r="I515" s="15"/>
      <c r="J515" s="16">
        <f>IF(AND(G515= "",H515= ""), 0, ROUND(ROUND(I515, 2) * ROUND(IF(H515="",G515,H515),  0), 2))</f>
        <v>0</v>
      </c>
      <c r="K515" s="2"/>
      <c r="M515" s="17">
        <v>0.2</v>
      </c>
      <c r="Q515" s="2">
        <v>623</v>
      </c>
    </row>
    <row r="516" spans="1:17" hidden="1">
      <c r="A516" s="2" t="s">
        <v>58</v>
      </c>
    </row>
    <row r="517" spans="1:17" hidden="1">
      <c r="A517" s="2" t="s">
        <v>39</v>
      </c>
    </row>
    <row r="518" spans="1:17" ht="16.899999999999999" customHeight="1" thickTop="1" thickBot="1">
      <c r="A518" s="2">
        <v>5</v>
      </c>
      <c r="B518" s="6" t="s">
        <v>375</v>
      </c>
      <c r="C518" s="79" t="s">
        <v>376</v>
      </c>
      <c r="D518" s="79"/>
      <c r="E518" s="79"/>
      <c r="F518" s="9"/>
      <c r="G518" s="9"/>
      <c r="H518" s="9"/>
      <c r="I518" s="9"/>
      <c r="J518" s="9"/>
      <c r="K518" s="2"/>
    </row>
    <row r="519" spans="1:17" hidden="1">
      <c r="A519" s="2" t="s">
        <v>38</v>
      </c>
    </row>
    <row r="520" spans="1:17" hidden="1">
      <c r="A520" s="2" t="s">
        <v>38</v>
      </c>
    </row>
    <row r="521" spans="1:17" hidden="1">
      <c r="A521" s="2" t="s">
        <v>38</v>
      </c>
    </row>
    <row r="522" spans="1:17" hidden="1">
      <c r="A522" s="2" t="s">
        <v>38</v>
      </c>
    </row>
    <row r="523" spans="1:17" hidden="1">
      <c r="A523" s="2" t="s">
        <v>38</v>
      </c>
    </row>
    <row r="524" spans="1:17" hidden="1">
      <c r="A524" s="2" t="s">
        <v>112</v>
      </c>
    </row>
    <row r="525" spans="1:17" ht="15.5" thickTop="1" thickBot="1">
      <c r="A525" s="2">
        <v>9</v>
      </c>
      <c r="B525" s="10" t="s">
        <v>377</v>
      </c>
      <c r="C525" s="71" t="s">
        <v>378</v>
      </c>
      <c r="D525" s="72"/>
      <c r="E525" s="72"/>
      <c r="F525" s="12" t="s">
        <v>57</v>
      </c>
      <c r="G525" s="13">
        <v>1</v>
      </c>
      <c r="H525" s="14"/>
      <c r="I525" s="15"/>
      <c r="J525" s="16">
        <f>IF(AND(G525= "",H525= ""), 0, ROUND(ROUND(I525, 2) * ROUND(IF(H525="",G525,H525),  0), 2))</f>
        <v>0</v>
      </c>
      <c r="K525" s="2"/>
      <c r="M525" s="17">
        <v>0.2</v>
      </c>
      <c r="Q525" s="2">
        <v>623</v>
      </c>
    </row>
    <row r="526" spans="1:17" hidden="1">
      <c r="A526" s="2" t="s">
        <v>58</v>
      </c>
    </row>
    <row r="527" spans="1:17" hidden="1">
      <c r="A527" s="2" t="s">
        <v>39</v>
      </c>
    </row>
    <row r="528" spans="1:17" ht="16.899999999999999" customHeight="1" thickTop="1" thickBot="1">
      <c r="A528" s="2">
        <v>5</v>
      </c>
      <c r="B528" s="6" t="s">
        <v>379</v>
      </c>
      <c r="C528" s="79" t="s">
        <v>380</v>
      </c>
      <c r="D528" s="79"/>
      <c r="E528" s="79"/>
      <c r="F528" s="9"/>
      <c r="G528" s="9"/>
      <c r="H528" s="9"/>
      <c r="I528" s="9"/>
      <c r="J528" s="9"/>
      <c r="K528" s="2"/>
    </row>
    <row r="529" spans="1:17" hidden="1">
      <c r="A529" s="2" t="s">
        <v>38</v>
      </c>
    </row>
    <row r="530" spans="1:17" hidden="1">
      <c r="A530" s="2" t="s">
        <v>112</v>
      </c>
    </row>
    <row r="531" spans="1:17" ht="15.5" thickTop="1" thickBot="1">
      <c r="A531" s="2">
        <v>9</v>
      </c>
      <c r="B531" s="10" t="s">
        <v>381</v>
      </c>
      <c r="C531" s="71" t="s">
        <v>382</v>
      </c>
      <c r="D531" s="72"/>
      <c r="E531" s="72"/>
      <c r="F531" s="12" t="s">
        <v>57</v>
      </c>
      <c r="G531" s="13">
        <v>1</v>
      </c>
      <c r="H531" s="14"/>
      <c r="I531" s="15"/>
      <c r="J531" s="16">
        <f>IF(AND(G531= "",H531= ""), 0, ROUND(ROUND(I531, 2) * ROUND(IF(H531="",G531,H531),  0), 2))</f>
        <v>0</v>
      </c>
      <c r="K531" s="2"/>
      <c r="M531" s="17">
        <v>0.2</v>
      </c>
      <c r="Q531" s="2">
        <v>623</v>
      </c>
    </row>
    <row r="532" spans="1:17" hidden="1">
      <c r="A532" s="2" t="s">
        <v>58</v>
      </c>
    </row>
    <row r="533" spans="1:17" hidden="1">
      <c r="A533" s="2" t="s">
        <v>39</v>
      </c>
    </row>
    <row r="534" spans="1:17" hidden="1">
      <c r="A534" s="2" t="s">
        <v>44</v>
      </c>
    </row>
    <row r="535" spans="1:17" hidden="1">
      <c r="A535" s="2" t="s">
        <v>32</v>
      </c>
    </row>
    <row r="536" spans="1:17" ht="37.15" customHeight="1" thickTop="1">
      <c r="A536" s="2">
        <v>3</v>
      </c>
      <c r="B536" s="6">
        <v>5</v>
      </c>
      <c r="C536" s="73" t="s">
        <v>383</v>
      </c>
      <c r="D536" s="73"/>
      <c r="E536" s="73"/>
      <c r="F536" s="7"/>
      <c r="G536" s="7"/>
      <c r="H536" s="7"/>
      <c r="I536" s="7"/>
      <c r="J536" s="7"/>
      <c r="K536" s="2"/>
    </row>
    <row r="537" spans="1:17" ht="36" customHeight="1">
      <c r="A537" s="2">
        <v>4</v>
      </c>
      <c r="B537" s="6" t="s">
        <v>384</v>
      </c>
      <c r="C537" s="74" t="s">
        <v>385</v>
      </c>
      <c r="D537" s="74"/>
      <c r="E537" s="74"/>
      <c r="F537" s="8"/>
      <c r="G537" s="8"/>
      <c r="H537" s="8"/>
      <c r="I537" s="8"/>
      <c r="J537" s="8"/>
      <c r="K537" s="2"/>
    </row>
    <row r="538" spans="1:17" ht="16.899999999999999" customHeight="1">
      <c r="A538" s="2">
        <v>5</v>
      </c>
      <c r="B538" s="6" t="s">
        <v>386</v>
      </c>
      <c r="C538" s="79" t="s">
        <v>387</v>
      </c>
      <c r="D538" s="79"/>
      <c r="E538" s="79"/>
      <c r="F538" s="9"/>
      <c r="G538" s="9"/>
      <c r="H538" s="9"/>
      <c r="I538" s="9"/>
      <c r="J538" s="9"/>
      <c r="K538" s="2"/>
    </row>
    <row r="539" spans="1:17" hidden="1">
      <c r="A539" s="2" t="s">
        <v>38</v>
      </c>
    </row>
    <row r="540" spans="1:17" hidden="1">
      <c r="A540" s="2" t="s">
        <v>112</v>
      </c>
    </row>
    <row r="541" spans="1:17" hidden="1">
      <c r="A541" s="2" t="s">
        <v>39</v>
      </c>
    </row>
    <row r="542" spans="1:17" ht="33.75" customHeight="1">
      <c r="A542" s="2">
        <v>5</v>
      </c>
      <c r="B542" s="6" t="s">
        <v>388</v>
      </c>
      <c r="C542" s="79" t="s">
        <v>389</v>
      </c>
      <c r="D542" s="79"/>
      <c r="E542" s="79"/>
      <c r="F542" s="9"/>
      <c r="G542" s="9"/>
      <c r="H542" s="9"/>
      <c r="I542" s="9"/>
      <c r="J542" s="9"/>
      <c r="K542" s="2"/>
    </row>
    <row r="543" spans="1:17" hidden="1">
      <c r="A543" s="2" t="s">
        <v>38</v>
      </c>
    </row>
    <row r="544" spans="1:17" hidden="1">
      <c r="A544" s="2" t="s">
        <v>112</v>
      </c>
    </row>
    <row r="545" spans="1:11" hidden="1">
      <c r="A545" s="2" t="s">
        <v>39</v>
      </c>
    </row>
    <row r="546" spans="1:11" ht="33.75" customHeight="1">
      <c r="A546" s="2">
        <v>5</v>
      </c>
      <c r="B546" s="6" t="s">
        <v>390</v>
      </c>
      <c r="C546" s="79" t="s">
        <v>391</v>
      </c>
      <c r="D546" s="79"/>
      <c r="E546" s="79"/>
      <c r="F546" s="9"/>
      <c r="G546" s="9"/>
      <c r="H546" s="9"/>
      <c r="I546" s="9"/>
      <c r="J546" s="9"/>
      <c r="K546" s="2"/>
    </row>
    <row r="547" spans="1:11" hidden="1">
      <c r="A547" s="2" t="s">
        <v>38</v>
      </c>
    </row>
    <row r="548" spans="1:11" hidden="1">
      <c r="A548" s="2" t="s">
        <v>112</v>
      </c>
    </row>
    <row r="549" spans="1:11" hidden="1">
      <c r="A549" s="2" t="s">
        <v>39</v>
      </c>
    </row>
    <row r="550" spans="1:11" ht="16.899999999999999" customHeight="1">
      <c r="A550" s="2">
        <v>5</v>
      </c>
      <c r="B550" s="6" t="s">
        <v>392</v>
      </c>
      <c r="C550" s="79" t="s">
        <v>393</v>
      </c>
      <c r="D550" s="79"/>
      <c r="E550" s="79"/>
      <c r="F550" s="9"/>
      <c r="G550" s="9"/>
      <c r="H550" s="9"/>
      <c r="I550" s="9"/>
      <c r="J550" s="9"/>
      <c r="K550" s="2"/>
    </row>
    <row r="551" spans="1:11" hidden="1">
      <c r="A551" s="2" t="s">
        <v>38</v>
      </c>
    </row>
    <row r="552" spans="1:11" hidden="1">
      <c r="A552" s="2" t="s">
        <v>112</v>
      </c>
    </row>
    <row r="553" spans="1:11" hidden="1">
      <c r="A553" s="2" t="s">
        <v>39</v>
      </c>
    </row>
    <row r="554" spans="1:11" ht="16.899999999999999" customHeight="1">
      <c r="A554" s="2">
        <v>5</v>
      </c>
      <c r="B554" s="6" t="s">
        <v>394</v>
      </c>
      <c r="C554" s="79" t="s">
        <v>395</v>
      </c>
      <c r="D554" s="79"/>
      <c r="E554" s="79"/>
      <c r="F554" s="9"/>
      <c r="G554" s="9"/>
      <c r="H554" s="9"/>
      <c r="I554" s="9"/>
      <c r="J554" s="9"/>
      <c r="K554" s="2"/>
    </row>
    <row r="555" spans="1:11" hidden="1">
      <c r="A555" s="2" t="s">
        <v>38</v>
      </c>
    </row>
    <row r="556" spans="1:11" hidden="1">
      <c r="A556" s="2" t="s">
        <v>112</v>
      </c>
    </row>
    <row r="557" spans="1:11" hidden="1">
      <c r="A557" s="2" t="s">
        <v>39</v>
      </c>
    </row>
    <row r="558" spans="1:11">
      <c r="A558" s="2">
        <v>8</v>
      </c>
      <c r="B558" s="10" t="s">
        <v>396</v>
      </c>
      <c r="C558" s="78" t="s">
        <v>397</v>
      </c>
      <c r="D558" s="78"/>
      <c r="E558" s="78"/>
      <c r="F558" s="11"/>
      <c r="G558" s="11"/>
      <c r="H558" s="11"/>
      <c r="I558" s="11"/>
      <c r="J558" s="11"/>
      <c r="K558" s="2"/>
    </row>
    <row r="559" spans="1:11" hidden="1">
      <c r="A559" s="2" t="s">
        <v>89</v>
      </c>
    </row>
    <row r="560" spans="1:11" hidden="1">
      <c r="A560" s="2" t="s">
        <v>44</v>
      </c>
    </row>
    <row r="561" spans="1:17" ht="15" thickBot="1">
      <c r="A561" s="2">
        <v>4</v>
      </c>
      <c r="B561" s="6" t="s">
        <v>398</v>
      </c>
      <c r="C561" s="74" t="s">
        <v>399</v>
      </c>
      <c r="D561" s="74"/>
      <c r="E561" s="74"/>
      <c r="F561" s="8"/>
      <c r="G561" s="8"/>
      <c r="H561" s="8"/>
      <c r="I561" s="8"/>
      <c r="J561" s="8"/>
      <c r="K561" s="2"/>
    </row>
    <row r="562" spans="1:17" hidden="1">
      <c r="A562" s="2" t="s">
        <v>47</v>
      </c>
    </row>
    <row r="563" spans="1:17" hidden="1">
      <c r="A563" s="2" t="s">
        <v>54</v>
      </c>
    </row>
    <row r="564" spans="1:17" ht="15.5" thickTop="1" thickBot="1">
      <c r="A564" s="2">
        <v>9</v>
      </c>
      <c r="B564" s="10" t="s">
        <v>400</v>
      </c>
      <c r="C564" s="71" t="s">
        <v>401</v>
      </c>
      <c r="D564" s="72"/>
      <c r="E564" s="72"/>
      <c r="F564" s="12" t="s">
        <v>4</v>
      </c>
      <c r="G564" s="19">
        <v>893</v>
      </c>
      <c r="H564" s="20"/>
      <c r="I564" s="15"/>
      <c r="J564" s="16">
        <f>IF(AND(G564= "",H564= ""), 0, ROUND(ROUND(I564, 2) * ROUND(IF(H564="",G564,H564),  2), 2))</f>
        <v>0</v>
      </c>
      <c r="K564" s="2"/>
      <c r="M564" s="17">
        <v>0.2</v>
      </c>
      <c r="Q564" s="2">
        <v>623</v>
      </c>
    </row>
    <row r="565" spans="1:17" hidden="1">
      <c r="A565" s="2" t="s">
        <v>175</v>
      </c>
    </row>
    <row r="566" spans="1:17" hidden="1">
      <c r="A566" s="2" t="s">
        <v>175</v>
      </c>
    </row>
    <row r="567" spans="1:17" hidden="1">
      <c r="A567" s="2" t="s">
        <v>175</v>
      </c>
    </row>
    <row r="568" spans="1:17" hidden="1">
      <c r="A568" s="2" t="s">
        <v>58</v>
      </c>
    </row>
    <row r="569" spans="1:17" hidden="1">
      <c r="A569" s="2" t="s">
        <v>44</v>
      </c>
    </row>
    <row r="570" spans="1:17" ht="15.5" thickTop="1" thickBot="1">
      <c r="A570" s="2">
        <v>4</v>
      </c>
      <c r="B570" s="6" t="s">
        <v>402</v>
      </c>
      <c r="C570" s="74" t="s">
        <v>403</v>
      </c>
      <c r="D570" s="74"/>
      <c r="E570" s="74"/>
      <c r="F570" s="8"/>
      <c r="G570" s="8"/>
      <c r="H570" s="8"/>
      <c r="I570" s="8"/>
      <c r="J570" s="8"/>
      <c r="K570" s="2"/>
    </row>
    <row r="571" spans="1:17" hidden="1">
      <c r="A571" s="2" t="s">
        <v>47</v>
      </c>
    </row>
    <row r="572" spans="1:17" hidden="1">
      <c r="A572" s="2" t="s">
        <v>54</v>
      </c>
    </row>
    <row r="573" spans="1:17" ht="15.5" thickTop="1" thickBot="1">
      <c r="A573" s="2">
        <v>9</v>
      </c>
      <c r="B573" s="10" t="s">
        <v>404</v>
      </c>
      <c r="C573" s="71" t="s">
        <v>405</v>
      </c>
      <c r="D573" s="72"/>
      <c r="E573" s="72"/>
      <c r="F573" s="12" t="s">
        <v>182</v>
      </c>
      <c r="G573" s="24">
        <v>92.1</v>
      </c>
      <c r="H573" s="25"/>
      <c r="I573" s="15"/>
      <c r="J573" s="16">
        <f>IF(AND(G573= "",H573= ""), 0, ROUND(ROUND(I573, 2) * ROUND(IF(H573="",G573,H573),  3), 2))</f>
        <v>0</v>
      </c>
      <c r="K573" s="2"/>
      <c r="M573" s="17">
        <v>0.2</v>
      </c>
      <c r="Q573" s="2">
        <v>623</v>
      </c>
    </row>
    <row r="574" spans="1:17" hidden="1">
      <c r="A574" s="2" t="s">
        <v>175</v>
      </c>
    </row>
    <row r="575" spans="1:17" hidden="1">
      <c r="A575" s="2" t="s">
        <v>58</v>
      </c>
    </row>
    <row r="576" spans="1:17" ht="51.75" customHeight="1" thickTop="1" thickBot="1">
      <c r="A576" s="2">
        <v>9</v>
      </c>
      <c r="B576" s="10" t="s">
        <v>406</v>
      </c>
      <c r="C576" s="71" t="s">
        <v>407</v>
      </c>
      <c r="D576" s="72"/>
      <c r="E576" s="72"/>
      <c r="F576" s="12" t="s">
        <v>4</v>
      </c>
      <c r="G576" s="19">
        <v>93</v>
      </c>
      <c r="H576" s="20"/>
      <c r="I576" s="15"/>
      <c r="J576" s="16">
        <f>IF(AND(G576= "",H576= ""), 0, ROUND(ROUND(I576, 2) * ROUND(IF(H576="",G576,H576),  2), 2))</f>
        <v>0</v>
      </c>
      <c r="K576" s="2"/>
      <c r="M576" s="17">
        <v>0.2</v>
      </c>
      <c r="Q576" s="2">
        <v>623</v>
      </c>
    </row>
    <row r="577" spans="1:17" hidden="1">
      <c r="A577" s="2" t="s">
        <v>174</v>
      </c>
    </row>
    <row r="578" spans="1:17" hidden="1">
      <c r="A578" s="2" t="s">
        <v>175</v>
      </c>
    </row>
    <row r="579" spans="1:17" hidden="1">
      <c r="A579" s="2" t="s">
        <v>58</v>
      </c>
    </row>
    <row r="580" spans="1:17" ht="27.25" customHeight="1" thickTop="1" thickBot="1">
      <c r="A580" s="2">
        <v>9</v>
      </c>
      <c r="B580" s="10" t="s">
        <v>408</v>
      </c>
      <c r="C580" s="71" t="s">
        <v>409</v>
      </c>
      <c r="D580" s="72"/>
      <c r="E580" s="72"/>
      <c r="F580" s="12" t="s">
        <v>182</v>
      </c>
      <c r="G580" s="24">
        <v>74.099999999999994</v>
      </c>
      <c r="H580" s="25"/>
      <c r="I580" s="15"/>
      <c r="J580" s="16">
        <f>IF(AND(G580= "",H580= ""), 0, ROUND(ROUND(I580, 2) * ROUND(IF(H580="",G580,H580),  3), 2))</f>
        <v>0</v>
      </c>
      <c r="K580" s="2"/>
      <c r="M580" s="17">
        <v>0.2</v>
      </c>
      <c r="Q580" s="2">
        <v>623</v>
      </c>
    </row>
    <row r="581" spans="1:17" hidden="1">
      <c r="A581" s="2" t="s">
        <v>175</v>
      </c>
    </row>
    <row r="582" spans="1:17" hidden="1">
      <c r="A582" s="2" t="s">
        <v>58</v>
      </c>
    </row>
    <row r="583" spans="1:17" ht="27.25" customHeight="1" thickTop="1" thickBot="1">
      <c r="A583" s="2">
        <v>9</v>
      </c>
      <c r="B583" s="10" t="s">
        <v>410</v>
      </c>
      <c r="C583" s="71" t="s">
        <v>411</v>
      </c>
      <c r="D583" s="72"/>
      <c r="E583" s="72"/>
      <c r="F583" s="12" t="s">
        <v>182</v>
      </c>
      <c r="G583" s="24">
        <v>72.3</v>
      </c>
      <c r="H583" s="25"/>
      <c r="I583" s="15"/>
      <c r="J583" s="16">
        <f>IF(AND(G583= "",H583= ""), 0, ROUND(ROUND(I583, 2) * ROUND(IF(H583="",G583,H583),  3), 2))</f>
        <v>0</v>
      </c>
      <c r="K583" s="2"/>
      <c r="M583" s="17">
        <v>0.2</v>
      </c>
      <c r="Q583" s="2">
        <v>623</v>
      </c>
    </row>
    <row r="584" spans="1:17" hidden="1">
      <c r="A584" s="2" t="s">
        <v>175</v>
      </c>
    </row>
    <row r="585" spans="1:17" hidden="1">
      <c r="A585" s="2" t="s">
        <v>58</v>
      </c>
    </row>
    <row r="586" spans="1:17" hidden="1">
      <c r="A586" s="2" t="s">
        <v>44</v>
      </c>
    </row>
    <row r="587" spans="1:17" ht="15.75" customHeight="1" thickTop="1" thickBot="1">
      <c r="A587" s="2">
        <v>4</v>
      </c>
      <c r="B587" s="6" t="s">
        <v>412</v>
      </c>
      <c r="C587" s="74" t="s">
        <v>413</v>
      </c>
      <c r="D587" s="74"/>
      <c r="E587" s="74"/>
      <c r="F587" s="8"/>
      <c r="G587" s="8"/>
      <c r="H587" s="8"/>
      <c r="I587" s="8"/>
      <c r="J587" s="8"/>
      <c r="K587" s="2"/>
    </row>
    <row r="588" spans="1:17" hidden="1">
      <c r="A588" s="2" t="s">
        <v>47</v>
      </c>
    </row>
    <row r="589" spans="1:17" hidden="1">
      <c r="A589" s="2" t="s">
        <v>54</v>
      </c>
    </row>
    <row r="590" spans="1:17" ht="15.5" thickTop="1" thickBot="1">
      <c r="A590" s="2">
        <v>9</v>
      </c>
      <c r="B590" s="10" t="s">
        <v>414</v>
      </c>
      <c r="C590" s="71" t="s">
        <v>415</v>
      </c>
      <c r="D590" s="72"/>
      <c r="E590" s="72"/>
      <c r="F590" s="12" t="s">
        <v>57</v>
      </c>
      <c r="G590" s="13">
        <v>1</v>
      </c>
      <c r="H590" s="14"/>
      <c r="I590" s="15"/>
      <c r="J590" s="16">
        <f>IF(AND(G590= "",H590= ""), 0, ROUND(ROUND(I590, 2) * ROUND(IF(H590="",G590,H590),  0), 2))</f>
        <v>0</v>
      </c>
      <c r="K590" s="2"/>
      <c r="M590" s="17">
        <v>0.2</v>
      </c>
      <c r="Q590" s="2">
        <v>623</v>
      </c>
    </row>
    <row r="591" spans="1:17" hidden="1">
      <c r="A591" s="2" t="s">
        <v>58</v>
      </c>
    </row>
    <row r="592" spans="1:17" hidden="1">
      <c r="A592" s="2" t="s">
        <v>44</v>
      </c>
    </row>
    <row r="593" spans="1:11" hidden="1">
      <c r="A593" s="2" t="s">
        <v>32</v>
      </c>
    </row>
    <row r="594" spans="1:11" ht="18.649999999999999" customHeight="1" thickTop="1">
      <c r="A594" s="2">
        <v>3</v>
      </c>
      <c r="B594" s="6">
        <v>6</v>
      </c>
      <c r="C594" s="73" t="s">
        <v>416</v>
      </c>
      <c r="D594" s="73"/>
      <c r="E594" s="73"/>
      <c r="F594" s="7"/>
      <c r="G594" s="7"/>
      <c r="H594" s="7"/>
      <c r="I594" s="7"/>
      <c r="J594" s="7"/>
      <c r="K594" s="2"/>
    </row>
    <row r="595" spans="1:11" ht="15.75" customHeight="1">
      <c r="A595" s="2">
        <v>4</v>
      </c>
      <c r="B595" s="6" t="s">
        <v>417</v>
      </c>
      <c r="C595" s="74" t="s">
        <v>418</v>
      </c>
      <c r="D595" s="74"/>
      <c r="E595" s="74"/>
      <c r="F595" s="8"/>
      <c r="G595" s="8"/>
      <c r="H595" s="8"/>
      <c r="I595" s="8"/>
      <c r="J595" s="8"/>
      <c r="K595" s="2"/>
    </row>
    <row r="596" spans="1:11" hidden="1">
      <c r="A596" s="2" t="s">
        <v>47</v>
      </c>
    </row>
    <row r="597" spans="1:11" hidden="1">
      <c r="A597" s="2" t="s">
        <v>47</v>
      </c>
    </row>
    <row r="598" spans="1:11">
      <c r="A598" s="2">
        <v>8</v>
      </c>
      <c r="B598" s="10" t="s">
        <v>419</v>
      </c>
      <c r="C598" s="78" t="s">
        <v>206</v>
      </c>
      <c r="D598" s="78"/>
      <c r="E598" s="78"/>
      <c r="F598" s="11"/>
      <c r="G598" s="11"/>
      <c r="H598" s="11"/>
      <c r="I598" s="11"/>
      <c r="J598" s="11"/>
      <c r="K598" s="2"/>
    </row>
    <row r="599" spans="1:11" hidden="1">
      <c r="A599" s="2" t="s">
        <v>89</v>
      </c>
    </row>
    <row r="600" spans="1:11" hidden="1">
      <c r="A600" s="2" t="s">
        <v>44</v>
      </c>
    </row>
    <row r="601" spans="1:11">
      <c r="A601" s="2">
        <v>4</v>
      </c>
      <c r="B601" s="6" t="s">
        <v>420</v>
      </c>
      <c r="C601" s="74" t="s">
        <v>421</v>
      </c>
      <c r="D601" s="74"/>
      <c r="E601" s="74"/>
      <c r="F601" s="8"/>
      <c r="G601" s="8"/>
      <c r="H601" s="8"/>
      <c r="I601" s="8"/>
      <c r="J601" s="8"/>
      <c r="K601" s="2"/>
    </row>
    <row r="602" spans="1:11" hidden="1">
      <c r="A602" s="2" t="s">
        <v>47</v>
      </c>
    </row>
    <row r="603" spans="1:11" hidden="1">
      <c r="A603" s="2" t="s">
        <v>47</v>
      </c>
    </row>
    <row r="604" spans="1:11" hidden="1">
      <c r="A604" s="2" t="s">
        <v>54</v>
      </c>
    </row>
    <row r="605" spans="1:11" ht="29.5" customHeight="1">
      <c r="A605" s="2">
        <v>8</v>
      </c>
      <c r="B605" s="10" t="s">
        <v>422</v>
      </c>
      <c r="C605" s="78" t="s">
        <v>423</v>
      </c>
      <c r="D605" s="78"/>
      <c r="E605" s="78"/>
      <c r="F605" s="11"/>
      <c r="G605" s="11"/>
      <c r="H605" s="11"/>
      <c r="I605" s="11"/>
      <c r="J605" s="11"/>
      <c r="K605" s="2"/>
    </row>
    <row r="606" spans="1:11" hidden="1">
      <c r="A606" s="2" t="s">
        <v>89</v>
      </c>
    </row>
    <row r="607" spans="1:11" hidden="1">
      <c r="A607" s="2" t="s">
        <v>44</v>
      </c>
    </row>
    <row r="608" spans="1:11">
      <c r="A608" s="2">
        <v>4</v>
      </c>
      <c r="B608" s="6" t="s">
        <v>424</v>
      </c>
      <c r="C608" s="74" t="s">
        <v>425</v>
      </c>
      <c r="D608" s="74"/>
      <c r="E608" s="74"/>
      <c r="F608" s="8"/>
      <c r="G608" s="8"/>
      <c r="H608" s="8"/>
      <c r="I608" s="8"/>
      <c r="J608" s="8"/>
      <c r="K608" s="2"/>
    </row>
    <row r="609" spans="1:17" hidden="1">
      <c r="A609" s="2" t="s">
        <v>47</v>
      </c>
    </row>
    <row r="610" spans="1:17" hidden="1">
      <c r="A610" s="2" t="s">
        <v>47</v>
      </c>
    </row>
    <row r="611" spans="1:17">
      <c r="A611" s="2">
        <v>8</v>
      </c>
      <c r="B611" s="10" t="s">
        <v>426</v>
      </c>
      <c r="C611" s="78" t="s">
        <v>206</v>
      </c>
      <c r="D611" s="78"/>
      <c r="E611" s="78"/>
      <c r="F611" s="11"/>
      <c r="G611" s="11"/>
      <c r="H611" s="11"/>
      <c r="I611" s="11"/>
      <c r="J611" s="11"/>
      <c r="K611" s="2"/>
    </row>
    <row r="612" spans="1:17" hidden="1">
      <c r="A612" s="2" t="s">
        <v>89</v>
      </c>
    </row>
    <row r="613" spans="1:17" hidden="1">
      <c r="A613" s="2" t="s">
        <v>44</v>
      </c>
    </row>
    <row r="614" spans="1:17" ht="15" thickBot="1">
      <c r="A614" s="2">
        <v>4</v>
      </c>
      <c r="B614" s="6" t="s">
        <v>427</v>
      </c>
      <c r="C614" s="74" t="s">
        <v>428</v>
      </c>
      <c r="D614" s="74"/>
      <c r="E614" s="74"/>
      <c r="F614" s="8"/>
      <c r="G614" s="8"/>
      <c r="H614" s="8"/>
      <c r="I614" s="8"/>
      <c r="J614" s="8"/>
      <c r="K614" s="2"/>
    </row>
    <row r="615" spans="1:17" hidden="1">
      <c r="A615" s="2" t="s">
        <v>47</v>
      </c>
    </row>
    <row r="616" spans="1:17" hidden="1">
      <c r="A616" s="2" t="s">
        <v>47</v>
      </c>
    </row>
    <row r="617" spans="1:17" hidden="1">
      <c r="A617" s="2" t="s">
        <v>54</v>
      </c>
    </row>
    <row r="618" spans="1:17" ht="15.5" thickTop="1" thickBot="1">
      <c r="A618" s="2">
        <v>9</v>
      </c>
      <c r="B618" s="10" t="s">
        <v>429</v>
      </c>
      <c r="C618" s="71" t="s">
        <v>430</v>
      </c>
      <c r="D618" s="72"/>
      <c r="E618" s="72"/>
      <c r="F618" s="12" t="s">
        <v>138</v>
      </c>
      <c r="G618" s="19">
        <v>57</v>
      </c>
      <c r="H618" s="20"/>
      <c r="I618" s="15"/>
      <c r="J618" s="16">
        <f>IF(AND(G618= "",H618= ""), 0, ROUND(ROUND(I618, 2) * ROUND(IF(H618="",G618,H618),  2), 2))</f>
        <v>0</v>
      </c>
      <c r="K618" s="2"/>
      <c r="M618" s="17">
        <v>0.2</v>
      </c>
      <c r="Q618" s="2">
        <v>623</v>
      </c>
    </row>
    <row r="619" spans="1:17" hidden="1">
      <c r="A619" s="2" t="s">
        <v>58</v>
      </c>
    </row>
    <row r="620" spans="1:17" hidden="1">
      <c r="A620" s="2" t="s">
        <v>44</v>
      </c>
    </row>
    <row r="621" spans="1:17" ht="15.5" thickTop="1" thickBot="1">
      <c r="A621" s="2">
        <v>4</v>
      </c>
      <c r="B621" s="6" t="s">
        <v>431</v>
      </c>
      <c r="C621" s="74" t="s">
        <v>432</v>
      </c>
      <c r="D621" s="74"/>
      <c r="E621" s="74"/>
      <c r="F621" s="8"/>
      <c r="G621" s="8"/>
      <c r="H621" s="8"/>
      <c r="I621" s="8"/>
      <c r="J621" s="8"/>
      <c r="K621" s="2"/>
    </row>
    <row r="622" spans="1:17" hidden="1">
      <c r="A622" s="2" t="s">
        <v>47</v>
      </c>
    </row>
    <row r="623" spans="1:17" hidden="1">
      <c r="A623" s="2" t="s">
        <v>54</v>
      </c>
    </row>
    <row r="624" spans="1:17" ht="15.5" thickTop="1" thickBot="1">
      <c r="A624" s="2">
        <v>9</v>
      </c>
      <c r="B624" s="10" t="s">
        <v>433</v>
      </c>
      <c r="C624" s="71" t="s">
        <v>434</v>
      </c>
      <c r="D624" s="72"/>
      <c r="E624" s="72"/>
      <c r="F624" s="12" t="s">
        <v>182</v>
      </c>
      <c r="G624" s="24">
        <v>36.15</v>
      </c>
      <c r="H624" s="25"/>
      <c r="I624" s="15"/>
      <c r="J624" s="16">
        <f>IF(AND(G624= "",H624= ""), 0, ROUND(ROUND(I624, 2) * ROUND(IF(H624="",G624,H624),  3), 2))</f>
        <v>0</v>
      </c>
      <c r="K624" s="2"/>
      <c r="M624" s="17">
        <v>0.2</v>
      </c>
      <c r="Q624" s="2">
        <v>623</v>
      </c>
    </row>
    <row r="625" spans="1:17" hidden="1">
      <c r="A625" s="2" t="s">
        <v>175</v>
      </c>
    </row>
    <row r="626" spans="1:17" hidden="1">
      <c r="A626" s="2" t="s">
        <v>58</v>
      </c>
    </row>
    <row r="627" spans="1:17" ht="27.25" customHeight="1" thickTop="1" thickBot="1">
      <c r="A627" s="2">
        <v>9</v>
      </c>
      <c r="B627" s="10" t="s">
        <v>435</v>
      </c>
      <c r="C627" s="71" t="s">
        <v>436</v>
      </c>
      <c r="D627" s="72"/>
      <c r="E627" s="72"/>
      <c r="F627" s="12" t="s">
        <v>4</v>
      </c>
      <c r="G627" s="19">
        <v>241</v>
      </c>
      <c r="H627" s="20"/>
      <c r="I627" s="15"/>
      <c r="J627" s="16">
        <f>IF(AND(G627= "",H627= ""), 0, ROUND(ROUND(I627, 2) * ROUND(IF(H627="",G627,H627),  2), 2))</f>
        <v>0</v>
      </c>
      <c r="K627" s="2"/>
      <c r="M627" s="17">
        <v>0.2</v>
      </c>
      <c r="Q627" s="2">
        <v>623</v>
      </c>
    </row>
    <row r="628" spans="1:17" hidden="1">
      <c r="A628" s="2" t="s">
        <v>175</v>
      </c>
    </row>
    <row r="629" spans="1:17" hidden="1">
      <c r="A629" s="2" t="s">
        <v>58</v>
      </c>
    </row>
    <row r="630" spans="1:17" ht="27.25" customHeight="1" thickTop="1" thickBot="1">
      <c r="A630" s="2">
        <v>9</v>
      </c>
      <c r="B630" s="10" t="s">
        <v>437</v>
      </c>
      <c r="C630" s="71" t="s">
        <v>438</v>
      </c>
      <c r="D630" s="72"/>
      <c r="E630" s="72"/>
      <c r="F630" s="12" t="s">
        <v>4</v>
      </c>
      <c r="G630" s="19">
        <v>85</v>
      </c>
      <c r="H630" s="20"/>
      <c r="I630" s="15"/>
      <c r="J630" s="16">
        <f>IF(AND(G630= "",H630= ""), 0, ROUND(ROUND(I630, 2) * ROUND(IF(H630="",G630,H630),  2), 2))</f>
        <v>0</v>
      </c>
      <c r="K630" s="2"/>
      <c r="M630" s="17">
        <v>0.2</v>
      </c>
      <c r="Q630" s="2">
        <v>623</v>
      </c>
    </row>
    <row r="631" spans="1:17" hidden="1">
      <c r="A631" s="2" t="s">
        <v>58</v>
      </c>
    </row>
    <row r="632" spans="1:17" hidden="1">
      <c r="A632" s="2" t="s">
        <v>44</v>
      </c>
    </row>
    <row r="633" spans="1:17" ht="15.5" thickTop="1" thickBot="1">
      <c r="A633" s="2">
        <v>4</v>
      </c>
      <c r="B633" s="6" t="s">
        <v>439</v>
      </c>
      <c r="C633" s="74" t="s">
        <v>440</v>
      </c>
      <c r="D633" s="74"/>
      <c r="E633" s="74"/>
      <c r="F633" s="8"/>
      <c r="G633" s="8"/>
      <c r="H633" s="8"/>
      <c r="I633" s="8"/>
      <c r="J633" s="8"/>
      <c r="K633" s="2"/>
    </row>
    <row r="634" spans="1:17" hidden="1">
      <c r="A634" s="2" t="s">
        <v>47</v>
      </c>
    </row>
    <row r="635" spans="1:17" hidden="1">
      <c r="A635" s="2" t="s">
        <v>54</v>
      </c>
    </row>
    <row r="636" spans="1:17" ht="15.5" thickTop="1" thickBot="1">
      <c r="A636" s="2">
        <v>9</v>
      </c>
      <c r="B636" s="10" t="s">
        <v>441</v>
      </c>
      <c r="C636" s="71" t="s">
        <v>434</v>
      </c>
      <c r="D636" s="72"/>
      <c r="E636" s="72"/>
      <c r="F636" s="12" t="s">
        <v>182</v>
      </c>
      <c r="G636" s="24">
        <v>41.99</v>
      </c>
      <c r="H636" s="25"/>
      <c r="I636" s="15"/>
      <c r="J636" s="16">
        <f>IF(AND(G636= "",H636= ""), 0, ROUND(ROUND(I636, 2) * ROUND(IF(H636="",G636,H636),  3), 2))</f>
        <v>0</v>
      </c>
      <c r="K636" s="2"/>
      <c r="M636" s="17">
        <v>0.2</v>
      </c>
      <c r="Q636" s="2">
        <v>623</v>
      </c>
    </row>
    <row r="637" spans="1:17" hidden="1">
      <c r="A637" s="2" t="s">
        <v>175</v>
      </c>
    </row>
    <row r="638" spans="1:17" hidden="1">
      <c r="A638" s="2" t="s">
        <v>58</v>
      </c>
    </row>
    <row r="639" spans="1:17" ht="15.5" thickTop="1" thickBot="1">
      <c r="A639" s="2">
        <v>9</v>
      </c>
      <c r="B639" s="10" t="s">
        <v>442</v>
      </c>
      <c r="C639" s="71" t="s">
        <v>443</v>
      </c>
      <c r="D639" s="72"/>
      <c r="E639" s="72"/>
      <c r="F639" s="12" t="s">
        <v>4</v>
      </c>
      <c r="G639" s="19">
        <v>247</v>
      </c>
      <c r="H639" s="20"/>
      <c r="I639" s="15"/>
      <c r="J639" s="16">
        <f>IF(AND(G639= "",H639= ""), 0, ROUND(ROUND(I639, 2) * ROUND(IF(H639="",G639,H639),  2), 2))</f>
        <v>0</v>
      </c>
      <c r="K639" s="2"/>
      <c r="M639" s="17">
        <v>0.2</v>
      </c>
      <c r="Q639" s="2">
        <v>623</v>
      </c>
    </row>
    <row r="640" spans="1:17" hidden="1">
      <c r="A640" s="2" t="s">
        <v>58</v>
      </c>
    </row>
    <row r="641" spans="1:17" hidden="1">
      <c r="A641" s="2" t="s">
        <v>44</v>
      </c>
    </row>
    <row r="642" spans="1:17" ht="15.5" thickTop="1" thickBot="1">
      <c r="A642" s="2">
        <v>4</v>
      </c>
      <c r="B642" s="6" t="s">
        <v>444</v>
      </c>
      <c r="C642" s="74" t="s">
        <v>445</v>
      </c>
      <c r="D642" s="74"/>
      <c r="E642" s="74"/>
      <c r="F642" s="8"/>
      <c r="G642" s="8"/>
      <c r="H642" s="8"/>
      <c r="I642" s="8"/>
      <c r="J642" s="8"/>
      <c r="K642" s="2"/>
    </row>
    <row r="643" spans="1:17" hidden="1">
      <c r="A643" s="2" t="s">
        <v>47</v>
      </c>
    </row>
    <row r="644" spans="1:17" hidden="1">
      <c r="A644" s="2" t="s">
        <v>54</v>
      </c>
    </row>
    <row r="645" spans="1:17" ht="15.5" thickTop="1" thickBot="1">
      <c r="A645" s="2">
        <v>9</v>
      </c>
      <c r="B645" s="10" t="s">
        <v>446</v>
      </c>
      <c r="C645" s="71" t="s">
        <v>447</v>
      </c>
      <c r="D645" s="72"/>
      <c r="E645" s="72"/>
      <c r="F645" s="12" t="s">
        <v>4</v>
      </c>
      <c r="G645" s="19">
        <v>22.8</v>
      </c>
      <c r="H645" s="20"/>
      <c r="I645" s="15"/>
      <c r="J645" s="16">
        <f>IF(AND(G645= "",H645= ""), 0, ROUND(ROUND(I645, 2) * ROUND(IF(H645="",G645,H645),  2), 2))</f>
        <v>0</v>
      </c>
      <c r="K645" s="2"/>
      <c r="M645" s="17">
        <v>0.2</v>
      </c>
      <c r="Q645" s="2">
        <v>623</v>
      </c>
    </row>
    <row r="646" spans="1:17" hidden="1">
      <c r="A646" s="2" t="s">
        <v>175</v>
      </c>
    </row>
    <row r="647" spans="1:17" hidden="1">
      <c r="A647" s="2" t="s">
        <v>58</v>
      </c>
    </row>
    <row r="648" spans="1:17" hidden="1">
      <c r="A648" s="2" t="s">
        <v>44</v>
      </c>
    </row>
    <row r="649" spans="1:17" hidden="1">
      <c r="A649" s="2" t="s">
        <v>32</v>
      </c>
    </row>
    <row r="650" spans="1:17" ht="18.649999999999999" customHeight="1" thickTop="1">
      <c r="A650" s="2">
        <v>3</v>
      </c>
      <c r="B650" s="6">
        <v>7</v>
      </c>
      <c r="C650" s="73" t="s">
        <v>448</v>
      </c>
      <c r="D650" s="73"/>
      <c r="E650" s="73"/>
      <c r="F650" s="7"/>
      <c r="G650" s="7"/>
      <c r="H650" s="7"/>
      <c r="I650" s="7"/>
      <c r="J650" s="7"/>
      <c r="K650" s="2"/>
    </row>
    <row r="651" spans="1:17" ht="15" thickBot="1">
      <c r="A651" s="2">
        <v>4</v>
      </c>
      <c r="B651" s="6" t="s">
        <v>449</v>
      </c>
      <c r="C651" s="74" t="s">
        <v>450</v>
      </c>
      <c r="D651" s="74"/>
      <c r="E651" s="74"/>
      <c r="F651" s="8"/>
      <c r="G651" s="8"/>
      <c r="H651" s="8"/>
      <c r="I651" s="8"/>
      <c r="J651" s="8"/>
      <c r="K651" s="2"/>
    </row>
    <row r="652" spans="1:17" hidden="1">
      <c r="A652" s="2" t="s">
        <v>47</v>
      </c>
    </row>
    <row r="653" spans="1:17" hidden="1">
      <c r="A653" s="21" t="s">
        <v>363</v>
      </c>
    </row>
    <row r="654" spans="1:17" hidden="1">
      <c r="A654" s="2" t="s">
        <v>54</v>
      </c>
    </row>
    <row r="655" spans="1:17" ht="27.25" customHeight="1" thickTop="1" thickBot="1">
      <c r="A655" s="2">
        <v>9</v>
      </c>
      <c r="B655" s="10" t="s">
        <v>451</v>
      </c>
      <c r="C655" s="71" t="s">
        <v>452</v>
      </c>
      <c r="D655" s="72"/>
      <c r="E655" s="72"/>
      <c r="F655" s="12" t="s">
        <v>5</v>
      </c>
      <c r="G655" s="13">
        <v>2</v>
      </c>
      <c r="H655" s="14"/>
      <c r="I655" s="15"/>
      <c r="J655" s="16">
        <f>IF(AND(G655= "",H655= ""), 0, ROUND(ROUND(I655, 2) * ROUND(IF(H655="",G655,H655),  0), 2))</f>
        <v>0</v>
      </c>
      <c r="K655" s="2"/>
      <c r="M655" s="17">
        <v>0.2</v>
      </c>
      <c r="Q655" s="2">
        <v>623</v>
      </c>
    </row>
    <row r="656" spans="1:17" hidden="1">
      <c r="A656" s="2" t="s">
        <v>58</v>
      </c>
    </row>
    <row r="657" spans="1:17" hidden="1">
      <c r="A657" s="2" t="s">
        <v>44</v>
      </c>
    </row>
    <row r="658" spans="1:17" ht="15.5" thickTop="1" thickBot="1">
      <c r="A658" s="2">
        <v>4</v>
      </c>
      <c r="B658" s="6" t="s">
        <v>453</v>
      </c>
      <c r="C658" s="74" t="s">
        <v>454</v>
      </c>
      <c r="D658" s="74"/>
      <c r="E658" s="74"/>
      <c r="F658" s="8"/>
      <c r="G658" s="8"/>
      <c r="H658" s="8"/>
      <c r="I658" s="8"/>
      <c r="J658" s="8"/>
      <c r="K658" s="2"/>
    </row>
    <row r="659" spans="1:17" hidden="1">
      <c r="A659" s="2" t="s">
        <v>47</v>
      </c>
    </row>
    <row r="660" spans="1:17" hidden="1">
      <c r="A660" s="21" t="s">
        <v>363</v>
      </c>
    </row>
    <row r="661" spans="1:17" hidden="1">
      <c r="A661" s="2" t="s">
        <v>54</v>
      </c>
    </row>
    <row r="662" spans="1:17" ht="27.25" customHeight="1" thickTop="1" thickBot="1">
      <c r="A662" s="2">
        <v>9</v>
      </c>
      <c r="B662" s="10" t="s">
        <v>455</v>
      </c>
      <c r="C662" s="71" t="s">
        <v>456</v>
      </c>
      <c r="D662" s="72"/>
      <c r="E662" s="72"/>
      <c r="F662" s="12" t="s">
        <v>5</v>
      </c>
      <c r="G662" s="13">
        <v>2</v>
      </c>
      <c r="H662" s="14"/>
      <c r="I662" s="15"/>
      <c r="J662" s="16">
        <f>IF(AND(G662= "",H662= ""), 0, ROUND(ROUND(I662, 2) * ROUND(IF(H662="",G662,H662),  0), 2))</f>
        <v>0</v>
      </c>
      <c r="K662" s="2"/>
      <c r="M662" s="17">
        <v>0.2</v>
      </c>
      <c r="Q662" s="2">
        <v>623</v>
      </c>
    </row>
    <row r="663" spans="1:17" hidden="1">
      <c r="A663" s="2" t="s">
        <v>58</v>
      </c>
    </row>
    <row r="664" spans="1:17" ht="39.4" customHeight="1" thickTop="1" thickBot="1">
      <c r="A664" s="2">
        <v>9</v>
      </c>
      <c r="B664" s="10" t="s">
        <v>457</v>
      </c>
      <c r="C664" s="71" t="s">
        <v>458</v>
      </c>
      <c r="D664" s="72"/>
      <c r="E664" s="72"/>
      <c r="F664" s="12" t="s">
        <v>57</v>
      </c>
      <c r="G664" s="13">
        <v>1</v>
      </c>
      <c r="H664" s="14"/>
      <c r="I664" s="15"/>
      <c r="J664" s="16">
        <f>IF(AND(G664= "",H664= ""), 0, ROUND(ROUND(I664, 2) * ROUND(IF(H664="",G664,H664),  0), 2))</f>
        <v>0</v>
      </c>
      <c r="K664" s="2"/>
      <c r="M664" s="17">
        <v>0.2</v>
      </c>
      <c r="Q664" s="2">
        <v>623</v>
      </c>
    </row>
    <row r="665" spans="1:17" hidden="1">
      <c r="A665" s="2" t="s">
        <v>58</v>
      </c>
    </row>
    <row r="666" spans="1:17" hidden="1">
      <c r="A666" s="2" t="s">
        <v>44</v>
      </c>
    </row>
    <row r="667" spans="1:17" ht="29.5" customHeight="1" thickTop="1" thickBot="1">
      <c r="A667" s="2">
        <v>4</v>
      </c>
      <c r="B667" s="6" t="s">
        <v>459</v>
      </c>
      <c r="C667" s="74" t="s">
        <v>460</v>
      </c>
      <c r="D667" s="74"/>
      <c r="E667" s="74"/>
      <c r="F667" s="8"/>
      <c r="G667" s="8"/>
      <c r="H667" s="8"/>
      <c r="I667" s="8"/>
      <c r="J667" s="8"/>
      <c r="K667" s="2"/>
    </row>
    <row r="668" spans="1:17" hidden="1">
      <c r="A668" s="2" t="s">
        <v>47</v>
      </c>
    </row>
    <row r="669" spans="1:17" hidden="1">
      <c r="A669" s="2" t="s">
        <v>54</v>
      </c>
    </row>
    <row r="670" spans="1:17" ht="27.25" customHeight="1" thickTop="1" thickBot="1">
      <c r="A670" s="2">
        <v>9</v>
      </c>
      <c r="B670" s="10" t="s">
        <v>461</v>
      </c>
      <c r="C670" s="71" t="s">
        <v>462</v>
      </c>
      <c r="D670" s="72"/>
      <c r="E670" s="72"/>
      <c r="F670" s="12" t="s">
        <v>138</v>
      </c>
      <c r="G670" s="19">
        <v>52</v>
      </c>
      <c r="H670" s="20"/>
      <c r="I670" s="15"/>
      <c r="J670" s="16">
        <f>IF(AND(G670= "",H670= ""), 0, ROUND(ROUND(I670, 2) * ROUND(IF(H670="",G670,H670),  2), 2))</f>
        <v>0</v>
      </c>
      <c r="K670" s="2"/>
      <c r="M670" s="17">
        <v>0.2</v>
      </c>
      <c r="Q670" s="2">
        <v>623</v>
      </c>
    </row>
    <row r="671" spans="1:17" hidden="1">
      <c r="A671" s="2" t="s">
        <v>58</v>
      </c>
    </row>
    <row r="672" spans="1:17" hidden="1">
      <c r="A672" s="2" t="s">
        <v>44</v>
      </c>
    </row>
    <row r="673" spans="1:17" hidden="1">
      <c r="A673" s="2" t="s">
        <v>32</v>
      </c>
    </row>
    <row r="674" spans="1:17" ht="18.649999999999999" customHeight="1" thickTop="1">
      <c r="A674" s="2">
        <v>3</v>
      </c>
      <c r="B674" s="6">
        <v>8</v>
      </c>
      <c r="C674" s="73" t="s">
        <v>463</v>
      </c>
      <c r="D674" s="73"/>
      <c r="E674" s="73"/>
      <c r="F674" s="7"/>
      <c r="G674" s="7"/>
      <c r="H674" s="7"/>
      <c r="I674" s="7"/>
      <c r="J674" s="7"/>
      <c r="K674" s="2"/>
    </row>
    <row r="675" spans="1:17" ht="15" thickBot="1">
      <c r="A675" s="2">
        <v>4</v>
      </c>
      <c r="B675" s="6" t="s">
        <v>464</v>
      </c>
      <c r="C675" s="74" t="s">
        <v>465</v>
      </c>
      <c r="D675" s="74"/>
      <c r="E675" s="74"/>
      <c r="F675" s="8"/>
      <c r="G675" s="8"/>
      <c r="H675" s="8"/>
      <c r="I675" s="8"/>
      <c r="J675" s="8"/>
      <c r="K675" s="2"/>
    </row>
    <row r="676" spans="1:17" hidden="1">
      <c r="A676" s="2" t="s">
        <v>47</v>
      </c>
    </row>
    <row r="677" spans="1:17" hidden="1">
      <c r="A677" s="2" t="s">
        <v>54</v>
      </c>
    </row>
    <row r="678" spans="1:17" ht="15.5" thickTop="1" thickBot="1">
      <c r="A678" s="2">
        <v>9</v>
      </c>
      <c r="B678" s="10" t="s">
        <v>466</v>
      </c>
      <c r="C678" s="71" t="s">
        <v>467</v>
      </c>
      <c r="D678" s="72"/>
      <c r="E678" s="72"/>
      <c r="F678" s="12" t="s">
        <v>4</v>
      </c>
      <c r="G678" s="19">
        <v>1915</v>
      </c>
      <c r="H678" s="20"/>
      <c r="I678" s="15"/>
      <c r="J678" s="16">
        <f>IF(AND(G678= "",H678= ""), 0, ROUND(ROUND(I678, 2) * ROUND(IF(H678="",G678,H678),  2), 2))</f>
        <v>0</v>
      </c>
      <c r="K678" s="2"/>
      <c r="M678" s="17">
        <v>0.2</v>
      </c>
      <c r="Q678" s="2">
        <v>623</v>
      </c>
    </row>
    <row r="679" spans="1:17" hidden="1">
      <c r="A679" s="2" t="s">
        <v>174</v>
      </c>
    </row>
    <row r="680" spans="1:17" hidden="1">
      <c r="A680" s="2" t="s">
        <v>175</v>
      </c>
    </row>
    <row r="681" spans="1:17" hidden="1">
      <c r="A681" s="2" t="s">
        <v>58</v>
      </c>
    </row>
    <row r="682" spans="1:17" ht="27.25" customHeight="1" thickTop="1" thickBot="1">
      <c r="A682" s="2">
        <v>9</v>
      </c>
      <c r="B682" s="10" t="s">
        <v>468</v>
      </c>
      <c r="C682" s="71" t="s">
        <v>469</v>
      </c>
      <c r="D682" s="72"/>
      <c r="E682" s="72"/>
      <c r="F682" s="12" t="s">
        <v>4</v>
      </c>
      <c r="G682" s="19">
        <v>92</v>
      </c>
      <c r="H682" s="20"/>
      <c r="I682" s="15"/>
      <c r="J682" s="16">
        <f>IF(AND(G682= "",H682= ""), 0, ROUND(ROUND(I682, 2) * ROUND(IF(H682="",G682,H682),  2), 2))</f>
        <v>0</v>
      </c>
      <c r="K682" s="2"/>
      <c r="M682" s="17">
        <v>0.2</v>
      </c>
      <c r="Q682" s="2">
        <v>623</v>
      </c>
    </row>
    <row r="683" spans="1:17" hidden="1">
      <c r="A683" s="2" t="s">
        <v>58</v>
      </c>
    </row>
    <row r="684" spans="1:17" hidden="1">
      <c r="A684" s="2" t="s">
        <v>44</v>
      </c>
    </row>
    <row r="685" spans="1:17" ht="15.5" thickTop="1" thickBot="1">
      <c r="A685" s="2">
        <v>4</v>
      </c>
      <c r="B685" s="6" t="s">
        <v>470</v>
      </c>
      <c r="C685" s="74" t="s">
        <v>471</v>
      </c>
      <c r="D685" s="74"/>
      <c r="E685" s="74"/>
      <c r="F685" s="8"/>
      <c r="G685" s="8"/>
      <c r="H685" s="8"/>
      <c r="I685" s="8"/>
      <c r="J685" s="8"/>
      <c r="K685" s="2"/>
    </row>
    <row r="686" spans="1:17" hidden="1">
      <c r="A686" s="2" t="s">
        <v>47</v>
      </c>
    </row>
    <row r="687" spans="1:17" hidden="1">
      <c r="A687" s="2" t="s">
        <v>54</v>
      </c>
    </row>
    <row r="688" spans="1:17" ht="15.5" thickTop="1" thickBot="1">
      <c r="A688" s="2">
        <v>9</v>
      </c>
      <c r="B688" s="10" t="s">
        <v>472</v>
      </c>
      <c r="C688" s="71" t="s">
        <v>473</v>
      </c>
      <c r="D688" s="72"/>
      <c r="E688" s="72"/>
      <c r="F688" s="12" t="s">
        <v>4</v>
      </c>
      <c r="G688" s="19">
        <v>2417</v>
      </c>
      <c r="H688" s="20"/>
      <c r="I688" s="15"/>
      <c r="J688" s="16">
        <f>IF(AND(G688= "",H688= ""), 0, ROUND(ROUND(I688, 2) * ROUND(IF(H688="",G688,H688),  2), 2))</f>
        <v>0</v>
      </c>
      <c r="K688" s="2"/>
      <c r="M688" s="17">
        <v>0.2</v>
      </c>
      <c r="Q688" s="2">
        <v>623</v>
      </c>
    </row>
    <row r="689" spans="1:17" hidden="1">
      <c r="A689" s="2" t="s">
        <v>175</v>
      </c>
    </row>
    <row r="690" spans="1:17" hidden="1">
      <c r="A690" s="2" t="s">
        <v>175</v>
      </c>
    </row>
    <row r="691" spans="1:17" hidden="1">
      <c r="A691" s="2" t="s">
        <v>175</v>
      </c>
    </row>
    <row r="692" spans="1:17" hidden="1">
      <c r="A692" s="2" t="s">
        <v>58</v>
      </c>
    </row>
    <row r="693" spans="1:17" hidden="1">
      <c r="A693" s="2" t="s">
        <v>44</v>
      </c>
    </row>
    <row r="694" spans="1:17" ht="15.5" thickTop="1" thickBot="1">
      <c r="A694" s="2">
        <v>4</v>
      </c>
      <c r="B694" s="6" t="s">
        <v>474</v>
      </c>
      <c r="C694" s="74" t="s">
        <v>475</v>
      </c>
      <c r="D694" s="74"/>
      <c r="E694" s="74"/>
      <c r="F694" s="8"/>
      <c r="G694" s="8"/>
      <c r="H694" s="8"/>
      <c r="I694" s="8"/>
      <c r="J694" s="8"/>
      <c r="K694" s="2"/>
    </row>
    <row r="695" spans="1:17" hidden="1">
      <c r="A695" s="2" t="s">
        <v>47</v>
      </c>
    </row>
    <row r="696" spans="1:17" hidden="1">
      <c r="A696" s="2" t="s">
        <v>54</v>
      </c>
    </row>
    <row r="697" spans="1:17" hidden="1">
      <c r="A697" s="2" t="s">
        <v>204</v>
      </c>
    </row>
    <row r="698" spans="1:17" ht="27.25" customHeight="1" thickTop="1" thickBot="1">
      <c r="A698" s="2">
        <v>9</v>
      </c>
      <c r="B698" s="10" t="s">
        <v>476</v>
      </c>
      <c r="C698" s="71" t="s">
        <v>477</v>
      </c>
      <c r="D698" s="72"/>
      <c r="E698" s="72"/>
      <c r="F698" s="12" t="s">
        <v>5</v>
      </c>
      <c r="G698" s="13">
        <v>3</v>
      </c>
      <c r="H698" s="14"/>
      <c r="I698" s="15"/>
      <c r="J698" s="16">
        <f>IF(AND(G698= "",H698= ""), 0, ROUND(ROUND(I698, 2) * ROUND(IF(H698="",G698,H698),  0), 2))</f>
        <v>0</v>
      </c>
      <c r="K698" s="2"/>
      <c r="M698" s="17">
        <v>0.2</v>
      </c>
      <c r="Q698" s="2">
        <v>623</v>
      </c>
    </row>
    <row r="699" spans="1:17" hidden="1">
      <c r="A699" s="2" t="s">
        <v>58</v>
      </c>
    </row>
    <row r="700" spans="1:17" hidden="1">
      <c r="A700" s="2" t="s">
        <v>44</v>
      </c>
    </row>
    <row r="701" spans="1:17" ht="15" thickTop="1">
      <c r="A701" s="2">
        <v>4</v>
      </c>
      <c r="B701" s="6" t="s">
        <v>478</v>
      </c>
      <c r="C701" s="74" t="s">
        <v>479</v>
      </c>
      <c r="D701" s="74"/>
      <c r="E701" s="74"/>
      <c r="F701" s="8"/>
      <c r="G701" s="8"/>
      <c r="H701" s="8"/>
      <c r="I701" s="8"/>
      <c r="J701" s="8"/>
      <c r="K701" s="2"/>
    </row>
    <row r="702" spans="1:17" ht="16.899999999999999" customHeight="1">
      <c r="A702" s="2">
        <v>6</v>
      </c>
      <c r="B702" s="6" t="s">
        <v>480</v>
      </c>
      <c r="C702" s="77" t="s">
        <v>481</v>
      </c>
      <c r="D702" s="77"/>
      <c r="E702" s="77"/>
      <c r="F702" s="18"/>
      <c r="G702" s="18"/>
      <c r="H702" s="18"/>
      <c r="I702" s="18"/>
      <c r="J702" s="18"/>
      <c r="K702" s="2"/>
    </row>
    <row r="703" spans="1:17" hidden="1">
      <c r="A703" s="2" t="s">
        <v>68</v>
      </c>
    </row>
    <row r="704" spans="1:17" hidden="1">
      <c r="A704" s="2" t="s">
        <v>84</v>
      </c>
    </row>
    <row r="705" spans="1:17">
      <c r="A705" s="2">
        <v>6</v>
      </c>
      <c r="B705" s="6" t="s">
        <v>482</v>
      </c>
      <c r="C705" s="77" t="s">
        <v>483</v>
      </c>
      <c r="D705" s="77"/>
      <c r="E705" s="77"/>
      <c r="F705" s="18"/>
      <c r="G705" s="18"/>
      <c r="H705" s="18"/>
      <c r="I705" s="18"/>
      <c r="J705" s="18"/>
      <c r="K705" s="2"/>
    </row>
    <row r="706" spans="1:17" hidden="1">
      <c r="A706" s="2" t="s">
        <v>68</v>
      </c>
    </row>
    <row r="707" spans="1:17" hidden="1">
      <c r="A707" s="2" t="s">
        <v>84</v>
      </c>
    </row>
    <row r="708" spans="1:17" ht="16.899999999999999" customHeight="1">
      <c r="A708" s="2">
        <v>6</v>
      </c>
      <c r="B708" s="6" t="s">
        <v>484</v>
      </c>
      <c r="C708" s="77" t="s">
        <v>485</v>
      </c>
      <c r="D708" s="77"/>
      <c r="E708" s="77"/>
      <c r="F708" s="18"/>
      <c r="G708" s="18"/>
      <c r="H708" s="18"/>
      <c r="I708" s="18"/>
      <c r="J708" s="18"/>
      <c r="K708" s="2"/>
    </row>
    <row r="709" spans="1:17" hidden="1">
      <c r="A709" s="2" t="s">
        <v>68</v>
      </c>
    </row>
    <row r="710" spans="1:17" hidden="1">
      <c r="A710" s="2" t="s">
        <v>84</v>
      </c>
    </row>
    <row r="711" spans="1:17" ht="16.899999999999999" customHeight="1">
      <c r="A711" s="2">
        <v>6</v>
      </c>
      <c r="B711" s="6" t="s">
        <v>486</v>
      </c>
      <c r="C711" s="77" t="s">
        <v>487</v>
      </c>
      <c r="D711" s="77"/>
      <c r="E711" s="77"/>
      <c r="F711" s="18"/>
      <c r="G711" s="18"/>
      <c r="H711" s="18"/>
      <c r="I711" s="18"/>
      <c r="J711" s="18"/>
      <c r="K711" s="2"/>
    </row>
    <row r="712" spans="1:17" hidden="1">
      <c r="A712" s="2" t="s">
        <v>68</v>
      </c>
    </row>
    <row r="713" spans="1:17" hidden="1">
      <c r="A713" s="2" t="s">
        <v>84</v>
      </c>
    </row>
    <row r="714" spans="1:17" ht="16.899999999999999" customHeight="1" thickBot="1">
      <c r="A714" s="2">
        <v>6</v>
      </c>
      <c r="B714" s="6" t="s">
        <v>488</v>
      </c>
      <c r="C714" s="77" t="s">
        <v>489</v>
      </c>
      <c r="D714" s="77"/>
      <c r="E714" s="77"/>
      <c r="F714" s="18"/>
      <c r="G714" s="18"/>
      <c r="H714" s="18"/>
      <c r="I714" s="18"/>
      <c r="J714" s="18"/>
      <c r="K714" s="2"/>
    </row>
    <row r="715" spans="1:17" hidden="1">
      <c r="A715" s="2" t="s">
        <v>68</v>
      </c>
    </row>
    <row r="716" spans="1:17" ht="15.5" thickTop="1" thickBot="1">
      <c r="A716" s="2">
        <v>9</v>
      </c>
      <c r="B716" s="10" t="s">
        <v>490</v>
      </c>
      <c r="C716" s="71" t="s">
        <v>491</v>
      </c>
      <c r="D716" s="72"/>
      <c r="E716" s="72"/>
      <c r="F716" s="12" t="s">
        <v>57</v>
      </c>
      <c r="G716" s="13">
        <v>1</v>
      </c>
      <c r="H716" s="14"/>
      <c r="I716" s="15"/>
      <c r="J716" s="16">
        <f>IF(AND(G716= "",H716= ""), 0, ROUND(ROUND(I716, 2) * ROUND(IF(H716="",G716,H716),  0), 2))</f>
        <v>0</v>
      </c>
      <c r="K716" s="2"/>
      <c r="M716" s="17">
        <v>0.2</v>
      </c>
      <c r="Q716" s="2">
        <v>623</v>
      </c>
    </row>
    <row r="717" spans="1:17" hidden="1">
      <c r="A717" s="2" t="s">
        <v>58</v>
      </c>
    </row>
    <row r="718" spans="1:17" hidden="1">
      <c r="A718" s="2" t="s">
        <v>84</v>
      </c>
    </row>
    <row r="719" spans="1:17" hidden="1">
      <c r="A719" s="2" t="s">
        <v>44</v>
      </c>
    </row>
    <row r="720" spans="1:17" hidden="1">
      <c r="A720" s="2" t="s">
        <v>32</v>
      </c>
    </row>
    <row r="721" spans="1:17" ht="18.649999999999999" customHeight="1" thickTop="1">
      <c r="A721" s="2">
        <v>3</v>
      </c>
      <c r="B721" s="6">
        <v>9</v>
      </c>
      <c r="C721" s="73" t="s">
        <v>492</v>
      </c>
      <c r="D721" s="73"/>
      <c r="E721" s="73"/>
      <c r="F721" s="7"/>
      <c r="G721" s="7"/>
      <c r="H721" s="7"/>
      <c r="I721" s="7"/>
      <c r="J721" s="7"/>
      <c r="K721" s="2"/>
    </row>
    <row r="722" spans="1:17" ht="15" thickBot="1">
      <c r="A722" s="2">
        <v>4</v>
      </c>
      <c r="B722" s="6" t="s">
        <v>493</v>
      </c>
      <c r="C722" s="74" t="s">
        <v>494</v>
      </c>
      <c r="D722" s="74"/>
      <c r="E722" s="74"/>
      <c r="F722" s="8"/>
      <c r="G722" s="8"/>
      <c r="H722" s="8"/>
      <c r="I722" s="8"/>
      <c r="J722" s="8"/>
      <c r="K722" s="2"/>
    </row>
    <row r="723" spans="1:17" hidden="1">
      <c r="A723" s="2" t="s">
        <v>47</v>
      </c>
    </row>
    <row r="724" spans="1:17" hidden="1">
      <c r="A724" s="2" t="s">
        <v>54</v>
      </c>
    </row>
    <row r="725" spans="1:17" ht="27.25" customHeight="1" thickTop="1" thickBot="1">
      <c r="A725" s="2">
        <v>9</v>
      </c>
      <c r="B725" s="10" t="s">
        <v>495</v>
      </c>
      <c r="C725" s="71" t="s">
        <v>496</v>
      </c>
      <c r="D725" s="72"/>
      <c r="E725" s="72"/>
      <c r="F725" s="12" t="s">
        <v>497</v>
      </c>
      <c r="G725" s="13">
        <v>1</v>
      </c>
      <c r="H725" s="14"/>
      <c r="I725" s="15"/>
      <c r="J725" s="16">
        <f>IF(AND(G725= "",H725= ""), 0, ROUND(ROUND(I725, 2) * ROUND(IF(H725="",G725,H725),  0), 2))</f>
        <v>0</v>
      </c>
      <c r="K725" s="2"/>
      <c r="M725" s="17">
        <v>0.2</v>
      </c>
      <c r="Q725" s="2">
        <v>623</v>
      </c>
    </row>
    <row r="726" spans="1:17" hidden="1">
      <c r="A726" s="2" t="s">
        <v>58</v>
      </c>
    </row>
    <row r="727" spans="1:17" hidden="1">
      <c r="A727" s="2" t="s">
        <v>44</v>
      </c>
    </row>
    <row r="728" spans="1:17" ht="42.65" customHeight="1" thickTop="1" thickBot="1">
      <c r="A728" s="2">
        <v>4</v>
      </c>
      <c r="B728" s="6" t="s">
        <v>498</v>
      </c>
      <c r="C728" s="74" t="s">
        <v>499</v>
      </c>
      <c r="D728" s="74"/>
      <c r="E728" s="74"/>
      <c r="F728" s="8"/>
      <c r="G728" s="8"/>
      <c r="H728" s="8"/>
      <c r="I728" s="8"/>
      <c r="J728" s="8"/>
      <c r="K728" s="2"/>
    </row>
    <row r="729" spans="1:17" hidden="1">
      <c r="A729" s="2" t="s">
        <v>47</v>
      </c>
    </row>
    <row r="730" spans="1:17" hidden="1">
      <c r="A730" s="2" t="s">
        <v>47</v>
      </c>
    </row>
    <row r="731" spans="1:17" hidden="1">
      <c r="A731" s="2" t="s">
        <v>47</v>
      </c>
    </row>
    <row r="732" spans="1:17" hidden="1">
      <c r="A732" s="2" t="s">
        <v>54</v>
      </c>
    </row>
    <row r="733" spans="1:17" ht="15.5" thickTop="1" thickBot="1">
      <c r="A733" s="2">
        <v>9</v>
      </c>
      <c r="B733" s="10" t="s">
        <v>500</v>
      </c>
      <c r="C733" s="71" t="s">
        <v>501</v>
      </c>
      <c r="D733" s="72"/>
      <c r="E733" s="72"/>
      <c r="F733" s="12" t="s">
        <v>497</v>
      </c>
      <c r="G733" s="13">
        <v>1</v>
      </c>
      <c r="H733" s="14"/>
      <c r="I733" s="15"/>
      <c r="J733" s="16">
        <f>IF(AND(G733= "",H733= ""), 0, ROUND(ROUND(I733, 2) * ROUND(IF(H733="",G733,H733),  0), 2))</f>
        <v>0</v>
      </c>
      <c r="K733" s="2"/>
      <c r="M733" s="17">
        <v>0.2</v>
      </c>
      <c r="Q733" s="2">
        <v>623</v>
      </c>
    </row>
    <row r="734" spans="1:17" hidden="1">
      <c r="A734" s="2" t="s">
        <v>58</v>
      </c>
    </row>
    <row r="735" spans="1:17" hidden="1">
      <c r="A735" s="2" t="s">
        <v>44</v>
      </c>
    </row>
    <row r="736" spans="1:17" hidden="1">
      <c r="A736" s="2" t="s">
        <v>32</v>
      </c>
    </row>
    <row r="737" spans="1:10" ht="37.15" customHeight="1" thickTop="1">
      <c r="B737" s="1"/>
      <c r="C737" s="75" t="s">
        <v>502</v>
      </c>
      <c r="D737" s="75"/>
      <c r="E737" s="75"/>
      <c r="F737" s="75"/>
      <c r="G737" s="75"/>
      <c r="H737" s="75"/>
      <c r="I737" s="75"/>
      <c r="J737" s="75"/>
    </row>
    <row r="739" spans="1:10" ht="15.5">
      <c r="C739" s="76" t="s">
        <v>503</v>
      </c>
      <c r="D739" s="76"/>
      <c r="E739" s="76"/>
      <c r="F739" s="76"/>
      <c r="G739" s="76"/>
      <c r="H739" s="76"/>
      <c r="I739" s="76"/>
      <c r="J739" s="76"/>
    </row>
    <row r="740" spans="1:10" ht="16.899999999999999" customHeight="1">
      <c r="C740" s="59" t="s">
        <v>504</v>
      </c>
      <c r="D740" s="60"/>
      <c r="E740" s="60"/>
      <c r="F740" s="58">
        <f>SUMIF(K33:K179, "", J33:J179)</f>
        <v>0</v>
      </c>
      <c r="G740" s="58"/>
      <c r="H740" s="58"/>
      <c r="I740" s="58"/>
      <c r="J740" s="58"/>
    </row>
    <row r="741" spans="1:10" ht="16.899999999999999" customHeight="1">
      <c r="C741" s="59" t="s">
        <v>505</v>
      </c>
      <c r="D741" s="60"/>
      <c r="E741" s="60"/>
      <c r="F741" s="58">
        <f>SUMIF(K190:K234, "", J190:J234)</f>
        <v>0</v>
      </c>
      <c r="G741" s="58"/>
      <c r="H741" s="58"/>
      <c r="I741" s="58"/>
      <c r="J741" s="58"/>
    </row>
    <row r="742" spans="1:10" ht="33.75" customHeight="1">
      <c r="C742" s="59" t="s">
        <v>506</v>
      </c>
      <c r="D742" s="60"/>
      <c r="E742" s="60"/>
      <c r="F742" s="58">
        <f>SUMIF(K268:K531, "", J268:J531)</f>
        <v>0</v>
      </c>
      <c r="G742" s="58"/>
      <c r="H742" s="58"/>
      <c r="I742" s="58"/>
      <c r="J742" s="58"/>
    </row>
    <row r="743" spans="1:10" ht="33.75" customHeight="1">
      <c r="C743" s="59" t="s">
        <v>507</v>
      </c>
      <c r="D743" s="60"/>
      <c r="E743" s="60"/>
      <c r="F743" s="58">
        <f>SUMIF(K564:K590, "", J564:J590)</f>
        <v>0</v>
      </c>
      <c r="G743" s="58"/>
      <c r="H743" s="58"/>
      <c r="I743" s="58"/>
      <c r="J743" s="58"/>
    </row>
    <row r="744" spans="1:10" ht="16.899999999999999" customHeight="1">
      <c r="C744" s="59" t="s">
        <v>508</v>
      </c>
      <c r="D744" s="60"/>
      <c r="E744" s="60"/>
      <c r="F744" s="58">
        <f>SUMIF(K618:K645, "", J618:J645)</f>
        <v>0</v>
      </c>
      <c r="G744" s="58"/>
      <c r="H744" s="58"/>
      <c r="I744" s="58"/>
      <c r="J744" s="58"/>
    </row>
    <row r="745" spans="1:10" ht="16.899999999999999" customHeight="1">
      <c r="C745" s="59" t="s">
        <v>509</v>
      </c>
      <c r="D745" s="60"/>
      <c r="E745" s="60"/>
      <c r="F745" s="58">
        <f>SUMIF(K655:K670, "", J655:J670)</f>
        <v>0</v>
      </c>
      <c r="G745" s="58"/>
      <c r="H745" s="58"/>
      <c r="I745" s="58"/>
      <c r="J745" s="58"/>
    </row>
    <row r="746" spans="1:10" ht="16.899999999999999" customHeight="1">
      <c r="C746" s="59" t="s">
        <v>510</v>
      </c>
      <c r="D746" s="60"/>
      <c r="E746" s="60"/>
      <c r="F746" s="58">
        <f>SUMIF(K678:K716, "", J678:J716)</f>
        <v>0</v>
      </c>
      <c r="G746" s="58"/>
      <c r="H746" s="58"/>
      <c r="I746" s="58"/>
      <c r="J746" s="58"/>
    </row>
    <row r="747" spans="1:10" ht="16.899999999999999" customHeight="1">
      <c r="C747" s="59" t="s">
        <v>511</v>
      </c>
      <c r="D747" s="60"/>
      <c r="E747" s="60"/>
      <c r="F747" s="58">
        <f>SUMIF(K725:K733, "", J725:J733)</f>
        <v>0</v>
      </c>
      <c r="G747" s="58"/>
      <c r="H747" s="58"/>
      <c r="I747" s="58"/>
      <c r="J747" s="58"/>
    </row>
    <row r="748" spans="1:10">
      <c r="C748" s="61" t="s">
        <v>512</v>
      </c>
      <c r="D748" s="62"/>
      <c r="E748" s="62"/>
      <c r="F748" s="26"/>
      <c r="G748" s="26"/>
      <c r="H748" s="26"/>
      <c r="I748" s="26"/>
      <c r="J748" s="27"/>
    </row>
    <row r="749" spans="1:10">
      <c r="C749" s="63"/>
      <c r="D749" s="64"/>
      <c r="E749" s="64"/>
      <c r="F749" s="64"/>
      <c r="G749" s="64"/>
      <c r="H749" s="64"/>
      <c r="I749" s="64"/>
      <c r="J749" s="65"/>
    </row>
    <row r="750" spans="1:10">
      <c r="A750" s="21"/>
      <c r="C750" s="66" t="s">
        <v>513</v>
      </c>
      <c r="D750" s="67"/>
      <c r="E750" s="67"/>
      <c r="F750" s="68">
        <f>SUMIF(K5:K737, IF(K4="","",K4), J5:J737)</f>
        <v>0</v>
      </c>
      <c r="G750" s="69"/>
      <c r="H750" s="69"/>
      <c r="I750" s="69"/>
      <c r="J750" s="70"/>
    </row>
    <row r="751" spans="1:10">
      <c r="A751" s="21"/>
      <c r="C751" s="66" t="s">
        <v>514</v>
      </c>
      <c r="D751" s="67"/>
      <c r="E751" s="67"/>
      <c r="F751" s="68">
        <f>ROUND(SUMIF(K5:K737, IF(K4="","",K4), J5:J737) * 0.2, 2)</f>
        <v>0</v>
      </c>
      <c r="G751" s="69"/>
      <c r="H751" s="69"/>
      <c r="I751" s="69"/>
      <c r="J751" s="70"/>
    </row>
    <row r="752" spans="1:10">
      <c r="C752" s="46" t="s">
        <v>515</v>
      </c>
      <c r="D752" s="47"/>
      <c r="E752" s="47"/>
      <c r="F752" s="48">
        <f>SUM(F750:F751)</f>
        <v>0</v>
      </c>
      <c r="G752" s="49"/>
      <c r="H752" s="49"/>
      <c r="I752" s="49"/>
      <c r="J752" s="50"/>
    </row>
    <row r="753" spans="1:10">
      <c r="C753" s="51"/>
      <c r="D753" s="52"/>
      <c r="E753" s="52"/>
      <c r="F753" s="52"/>
      <c r="G753" s="52"/>
      <c r="H753" s="52"/>
      <c r="I753" s="52"/>
      <c r="J753" s="52"/>
    </row>
    <row r="755" spans="1:10" ht="15" thickBot="1"/>
    <row r="756" spans="1:10" s="37" customFormat="1" ht="15" customHeight="1" thickBot="1">
      <c r="A756" s="36"/>
      <c r="B756" s="53" t="s">
        <v>568</v>
      </c>
      <c r="C756" s="54"/>
      <c r="D756" s="54"/>
      <c r="E756" s="54"/>
      <c r="F756" s="55"/>
    </row>
    <row r="757" spans="1:10" s="37" customFormat="1" ht="15" customHeight="1">
      <c r="A757" s="36"/>
      <c r="B757" s="56" t="s">
        <v>569</v>
      </c>
      <c r="C757" s="56"/>
      <c r="D757" s="56"/>
      <c r="E757" s="56"/>
      <c r="F757" s="56"/>
      <c r="G757" s="38"/>
    </row>
    <row r="758" spans="1:10" s="37" customFormat="1" ht="126" customHeight="1">
      <c r="A758" s="36"/>
      <c r="B758" s="57" t="s">
        <v>570</v>
      </c>
      <c r="C758" s="57"/>
      <c r="D758" s="57"/>
      <c r="E758" s="57"/>
      <c r="F758" s="57"/>
      <c r="G758" s="39"/>
    </row>
    <row r="759" spans="1:10" s="37" customFormat="1" ht="15" customHeight="1">
      <c r="A759" s="36"/>
      <c r="B759" s="56"/>
      <c r="C759" s="56"/>
      <c r="D759" s="56"/>
      <c r="E759" s="56"/>
      <c r="F759" s="56"/>
    </row>
    <row r="760" spans="1:10" s="37" customFormat="1" ht="47.25" customHeight="1">
      <c r="A760" s="36"/>
      <c r="B760" s="85" t="s">
        <v>571</v>
      </c>
      <c r="C760" s="85"/>
      <c r="D760" s="85"/>
      <c r="E760" s="85"/>
      <c r="F760" s="85"/>
    </row>
    <row r="761" spans="1:10" s="37" customFormat="1" ht="15" customHeight="1">
      <c r="A761" s="36"/>
      <c r="B761" s="56"/>
      <c r="C761" s="56"/>
      <c r="D761" s="56"/>
      <c r="E761" s="56"/>
      <c r="F761" s="56"/>
    </row>
    <row r="762" spans="1:10" s="37" customFormat="1" ht="28.5" customHeight="1">
      <c r="A762" s="36"/>
      <c r="B762" s="85" t="s">
        <v>572</v>
      </c>
      <c r="C762" s="85"/>
      <c r="D762" s="85"/>
      <c r="E762" s="85"/>
      <c r="F762" s="85"/>
    </row>
    <row r="763" spans="1:10" s="37" customFormat="1" ht="15" customHeight="1">
      <c r="B763" s="56"/>
      <c r="C763" s="56"/>
      <c r="D763" s="56"/>
      <c r="E763" s="56"/>
      <c r="F763" s="56"/>
    </row>
    <row r="764" spans="1:10" s="37" customFormat="1" ht="15" customHeight="1"/>
    <row r="765" spans="1:10" s="37" customFormat="1" ht="15" customHeight="1">
      <c r="C765" s="40" t="s">
        <v>573</v>
      </c>
      <c r="D765" s="41" t="s">
        <v>574</v>
      </c>
      <c r="E765" s="41"/>
      <c r="F765" s="41" t="s">
        <v>575</v>
      </c>
      <c r="G765" s="41"/>
    </row>
    <row r="766" spans="1:10" s="37" customFormat="1" ht="15" customHeight="1">
      <c r="C766" s="42" t="s">
        <v>576</v>
      </c>
      <c r="D766" s="43"/>
      <c r="E766" s="82"/>
      <c r="F766" s="83"/>
      <c r="G766" s="84"/>
    </row>
    <row r="767" spans="1:10" s="37" customFormat="1" ht="15" customHeight="1">
      <c r="C767" s="42" t="s">
        <v>577</v>
      </c>
      <c r="D767" s="43"/>
      <c r="E767" s="82"/>
      <c r="F767" s="83"/>
      <c r="G767" s="84"/>
    </row>
    <row r="768" spans="1:10" s="37" customFormat="1" ht="15" customHeight="1">
      <c r="C768" s="42" t="s">
        <v>578</v>
      </c>
      <c r="D768" s="43"/>
      <c r="E768" s="82"/>
      <c r="F768" s="83"/>
      <c r="G768" s="84"/>
    </row>
    <row r="769" spans="3:7" s="37" customFormat="1" ht="15" customHeight="1">
      <c r="C769" s="42" t="s">
        <v>579</v>
      </c>
      <c r="D769" s="43"/>
      <c r="E769" s="82"/>
      <c r="F769" s="83"/>
      <c r="G769" s="84"/>
    </row>
    <row r="770" spans="3:7" s="37" customFormat="1" ht="24.75" customHeight="1">
      <c r="C770" s="42" t="s">
        <v>580</v>
      </c>
      <c r="D770" s="43"/>
      <c r="E770" s="82"/>
      <c r="F770" s="83"/>
      <c r="G770" s="84"/>
    </row>
    <row r="771" spans="3:7" s="37" customFormat="1" ht="15" customHeight="1">
      <c r="C771" s="44" t="s">
        <v>581</v>
      </c>
      <c r="D771" s="43"/>
      <c r="E771" s="82"/>
      <c r="F771" s="83"/>
      <c r="G771" s="84"/>
    </row>
    <row r="772" spans="3:7" s="37" customFormat="1" ht="15" customHeight="1">
      <c r="C772" s="45" t="s">
        <v>582</v>
      </c>
      <c r="D772" s="43"/>
      <c r="E772" s="82"/>
      <c r="F772" s="83"/>
      <c r="G772" s="84"/>
    </row>
    <row r="773" spans="3:7" s="37" customFormat="1" ht="15" customHeight="1"/>
  </sheetData>
  <sheetProtection selectLockedCells="1"/>
  <mergeCells count="283">
    <mergeCell ref="B2:J2"/>
    <mergeCell ref="E766:G766"/>
    <mergeCell ref="E767:G767"/>
    <mergeCell ref="E768:G768"/>
    <mergeCell ref="E769:G769"/>
    <mergeCell ref="E770:G770"/>
    <mergeCell ref="E771:G771"/>
    <mergeCell ref="E772:G772"/>
    <mergeCell ref="B760:F760"/>
    <mergeCell ref="B761:F761"/>
    <mergeCell ref="B762:F762"/>
    <mergeCell ref="B763:F763"/>
    <mergeCell ref="C3:E3"/>
    <mergeCell ref="C4:E4"/>
    <mergeCell ref="C7:E7"/>
    <mergeCell ref="C8:E8"/>
    <mergeCell ref="C9:E9"/>
    <mergeCell ref="C12:E12"/>
    <mergeCell ref="C15:E15"/>
    <mergeCell ref="C19:E19"/>
    <mergeCell ref="C22:E22"/>
    <mergeCell ref="C25:E25"/>
    <mergeCell ref="C30:E30"/>
    <mergeCell ref="C33:E33"/>
    <mergeCell ref="C36:E36"/>
    <mergeCell ref="C39:E39"/>
    <mergeCell ref="C41:E41"/>
    <mergeCell ref="C44:E44"/>
    <mergeCell ref="C46:E46"/>
    <mergeCell ref="C49:E49"/>
    <mergeCell ref="C51:E51"/>
    <mergeCell ref="C53:E53"/>
    <mergeCell ref="C55:E55"/>
    <mergeCell ref="C57:E57"/>
    <mergeCell ref="C59:E59"/>
    <mergeCell ref="C61:E61"/>
    <mergeCell ref="C63:E63"/>
    <mergeCell ref="C66:E66"/>
    <mergeCell ref="C69:E69"/>
    <mergeCell ref="C72:E72"/>
    <mergeCell ref="C75:E75"/>
    <mergeCell ref="C78:E78"/>
    <mergeCell ref="C82:E82"/>
    <mergeCell ref="C86:E86"/>
    <mergeCell ref="C88:E88"/>
    <mergeCell ref="C91:E91"/>
    <mergeCell ref="C95:E95"/>
    <mergeCell ref="C97:E97"/>
    <mergeCell ref="C100:E100"/>
    <mergeCell ref="C101:E101"/>
    <mergeCell ref="C105:E105"/>
    <mergeCell ref="C108:E108"/>
    <mergeCell ref="C112:E112"/>
    <mergeCell ref="C115:E115"/>
    <mergeCell ref="C118:E118"/>
    <mergeCell ref="C122:E122"/>
    <mergeCell ref="C131:E131"/>
    <mergeCell ref="C134:E134"/>
    <mergeCell ref="C136:E136"/>
    <mergeCell ref="C139:E139"/>
    <mergeCell ref="C142:E142"/>
    <mergeCell ref="C144:E144"/>
    <mergeCell ref="C147:E147"/>
    <mergeCell ref="C150:E150"/>
    <mergeCell ref="C153:E153"/>
    <mergeCell ref="C156:E156"/>
    <mergeCell ref="C159:E159"/>
    <mergeCell ref="C163:E163"/>
    <mergeCell ref="C165:E165"/>
    <mergeCell ref="C167:E167"/>
    <mergeCell ref="C169:E169"/>
    <mergeCell ref="C171:E171"/>
    <mergeCell ref="C175:E175"/>
    <mergeCell ref="C177:E177"/>
    <mergeCell ref="C179:E179"/>
    <mergeCell ref="C183:E183"/>
    <mergeCell ref="C184:E184"/>
    <mergeCell ref="C187:E187"/>
    <mergeCell ref="C190:E190"/>
    <mergeCell ref="C194:E194"/>
    <mergeCell ref="C199:E199"/>
    <mergeCell ref="C205:E205"/>
    <mergeCell ref="C209:E209"/>
    <mergeCell ref="C212:E212"/>
    <mergeCell ref="C216:E216"/>
    <mergeCell ref="C219:E219"/>
    <mergeCell ref="C221:E221"/>
    <mergeCell ref="C223:E223"/>
    <mergeCell ref="C226:E226"/>
    <mergeCell ref="C229:E229"/>
    <mergeCell ref="C234:E234"/>
    <mergeCell ref="C240:E240"/>
    <mergeCell ref="C241:E241"/>
    <mergeCell ref="C246:E246"/>
    <mergeCell ref="C249:E249"/>
    <mergeCell ref="C253:E253"/>
    <mergeCell ref="C256:E256"/>
    <mergeCell ref="C261:E261"/>
    <mergeCell ref="C264:E264"/>
    <mergeCell ref="C265:E265"/>
    <mergeCell ref="C268:E268"/>
    <mergeCell ref="C270:E270"/>
    <mergeCell ref="C272:E272"/>
    <mergeCell ref="C274:E274"/>
    <mergeCell ref="C276:E276"/>
    <mergeCell ref="C279:E279"/>
    <mergeCell ref="C282:E282"/>
    <mergeCell ref="C285:E285"/>
    <mergeCell ref="C287:E287"/>
    <mergeCell ref="C289:E289"/>
    <mergeCell ref="C292:E292"/>
    <mergeCell ref="C296:E296"/>
    <mergeCell ref="C298:E298"/>
    <mergeCell ref="C300:E300"/>
    <mergeCell ref="C303:E303"/>
    <mergeCell ref="C308:E308"/>
    <mergeCell ref="C311:E311"/>
    <mergeCell ref="C314:E314"/>
    <mergeCell ref="C317:E317"/>
    <mergeCell ref="C320:E320"/>
    <mergeCell ref="C321:E321"/>
    <mergeCell ref="C324:E324"/>
    <mergeCell ref="C327:E327"/>
    <mergeCell ref="C330:E330"/>
    <mergeCell ref="C334:E334"/>
    <mergeCell ref="C337:E337"/>
    <mergeCell ref="C341:E341"/>
    <mergeCell ref="C342:E342"/>
    <mergeCell ref="C346:E346"/>
    <mergeCell ref="C349:E349"/>
    <mergeCell ref="C351:E351"/>
    <mergeCell ref="C354:E354"/>
    <mergeCell ref="C357:E357"/>
    <mergeCell ref="C362:E362"/>
    <mergeCell ref="C364:E364"/>
    <mergeCell ref="C366:E366"/>
    <mergeCell ref="C369:E369"/>
    <mergeCell ref="C372:E372"/>
    <mergeCell ref="C375:E375"/>
    <mergeCell ref="C378:E378"/>
    <mergeCell ref="C381:E381"/>
    <mergeCell ref="C384:E384"/>
    <mergeCell ref="C388:E388"/>
    <mergeCell ref="C389:E389"/>
    <mergeCell ref="C392:E392"/>
    <mergeCell ref="C395:E395"/>
    <mergeCell ref="C400:E400"/>
    <mergeCell ref="C402:E402"/>
    <mergeCell ref="C404:E404"/>
    <mergeCell ref="C406:E406"/>
    <mergeCell ref="C408:E408"/>
    <mergeCell ref="C411:E411"/>
    <mergeCell ref="C415:E415"/>
    <mergeCell ref="C416:E416"/>
    <mergeCell ref="C419:E419"/>
    <mergeCell ref="C422:E422"/>
    <mergeCell ref="C426:E426"/>
    <mergeCell ref="C428:E428"/>
    <mergeCell ref="C431:E431"/>
    <mergeCell ref="C434:E434"/>
    <mergeCell ref="C436:E436"/>
    <mergeCell ref="C441:E441"/>
    <mergeCell ref="C442:E442"/>
    <mergeCell ref="C446:E446"/>
    <mergeCell ref="C449:E449"/>
    <mergeCell ref="C452:E452"/>
    <mergeCell ref="C456:E456"/>
    <mergeCell ref="C461:E461"/>
    <mergeCell ref="C463:E463"/>
    <mergeCell ref="C464:E464"/>
    <mergeCell ref="C467:E467"/>
    <mergeCell ref="C470:E470"/>
    <mergeCell ref="C477:E477"/>
    <mergeCell ref="C479:E479"/>
    <mergeCell ref="C482:E482"/>
    <mergeCell ref="C484:E484"/>
    <mergeCell ref="C488:E488"/>
    <mergeCell ref="C491:E491"/>
    <mergeCell ref="C494:E494"/>
    <mergeCell ref="C498:E498"/>
    <mergeCell ref="C501:E501"/>
    <mergeCell ref="C502:E502"/>
    <mergeCell ref="C508:E508"/>
    <mergeCell ref="C511:E511"/>
    <mergeCell ref="C515:E515"/>
    <mergeCell ref="C518:E518"/>
    <mergeCell ref="C525:E525"/>
    <mergeCell ref="C528:E528"/>
    <mergeCell ref="C531:E531"/>
    <mergeCell ref="C536:E536"/>
    <mergeCell ref="C537:E537"/>
    <mergeCell ref="C538:E538"/>
    <mergeCell ref="C542:E542"/>
    <mergeCell ref="C546:E546"/>
    <mergeCell ref="C550:E550"/>
    <mergeCell ref="C554:E554"/>
    <mergeCell ref="C558:E558"/>
    <mergeCell ref="C561:E561"/>
    <mergeCell ref="C564:E564"/>
    <mergeCell ref="C570:E570"/>
    <mergeCell ref="C573:E573"/>
    <mergeCell ref="C576:E576"/>
    <mergeCell ref="C580:E580"/>
    <mergeCell ref="C583:E583"/>
    <mergeCell ref="C587:E587"/>
    <mergeCell ref="C590:E590"/>
    <mergeCell ref="C594:E594"/>
    <mergeCell ref="C595:E595"/>
    <mergeCell ref="C598:E598"/>
    <mergeCell ref="C601:E601"/>
    <mergeCell ref="C605:E605"/>
    <mergeCell ref="C608:E608"/>
    <mergeCell ref="C611:E611"/>
    <mergeCell ref="C614:E614"/>
    <mergeCell ref="C618:E618"/>
    <mergeCell ref="C621:E621"/>
    <mergeCell ref="C624:E624"/>
    <mergeCell ref="C627:E627"/>
    <mergeCell ref="C630:E630"/>
    <mergeCell ref="C633:E633"/>
    <mergeCell ref="C636:E636"/>
    <mergeCell ref="C639:E639"/>
    <mergeCell ref="C642:E642"/>
    <mergeCell ref="C645:E645"/>
    <mergeCell ref="C650:E650"/>
    <mergeCell ref="C651:E651"/>
    <mergeCell ref="C655:E655"/>
    <mergeCell ref="C658:E658"/>
    <mergeCell ref="C662:E662"/>
    <mergeCell ref="C664:E664"/>
    <mergeCell ref="C667:E667"/>
    <mergeCell ref="C670:E670"/>
    <mergeCell ref="C674:E674"/>
    <mergeCell ref="C675:E675"/>
    <mergeCell ref="C678:E678"/>
    <mergeCell ref="C682:E682"/>
    <mergeCell ref="C685:E685"/>
    <mergeCell ref="C688:E688"/>
    <mergeCell ref="C694:E694"/>
    <mergeCell ref="C698:E698"/>
    <mergeCell ref="C701:E701"/>
    <mergeCell ref="C702:E702"/>
    <mergeCell ref="C705:E705"/>
    <mergeCell ref="C708:E708"/>
    <mergeCell ref="C711:E711"/>
    <mergeCell ref="C714:E714"/>
    <mergeCell ref="C716:E716"/>
    <mergeCell ref="C721:E721"/>
    <mergeCell ref="C722:E722"/>
    <mergeCell ref="C725:E725"/>
    <mergeCell ref="C728:E728"/>
    <mergeCell ref="C733:E733"/>
    <mergeCell ref="C737:J737"/>
    <mergeCell ref="C739:J739"/>
    <mergeCell ref="F740:J740"/>
    <mergeCell ref="C740:E740"/>
    <mergeCell ref="F741:J741"/>
    <mergeCell ref="C741:E741"/>
    <mergeCell ref="F742:J742"/>
    <mergeCell ref="C742:E742"/>
    <mergeCell ref="F743:J743"/>
    <mergeCell ref="C743:E743"/>
    <mergeCell ref="F744:J744"/>
    <mergeCell ref="C744:E744"/>
    <mergeCell ref="F745:J745"/>
    <mergeCell ref="C745:E745"/>
    <mergeCell ref="C752:E752"/>
    <mergeCell ref="F752:J752"/>
    <mergeCell ref="C753:J753"/>
    <mergeCell ref="B756:F756"/>
    <mergeCell ref="B757:F757"/>
    <mergeCell ref="B758:F758"/>
    <mergeCell ref="B759:F759"/>
    <mergeCell ref="F746:J746"/>
    <mergeCell ref="C746:E746"/>
    <mergeCell ref="F747:J747"/>
    <mergeCell ref="C747:E747"/>
    <mergeCell ref="C748:E748"/>
    <mergeCell ref="C749:J749"/>
    <mergeCell ref="C750:E750"/>
    <mergeCell ref="F750:J750"/>
    <mergeCell ref="C751:E751"/>
    <mergeCell ref="F751:J751"/>
  </mergeCells>
  <pageMargins left="0.55118110236219997" right="0.55118110236219997" top="0.55118110236219997" bottom="0.55118110236219997" header="0.23622047244093999" footer="0.23622047244093999"/>
  <pageSetup paperSize="9" fitToHeight="0" orientation="portrait" r:id="rId1"/>
  <headerFooter>
    <oddHeader>&amp;LConstruction vestiaire rugby - PESSAC&amp;R OE85.21.2209 / AJO</oddHeader>
    <oddFooter>&amp;L&amp;G&amp;L              Lot n°1 VOIRIES - RESEAUX - DIVERS &amp;CPhase PRO2 - 12/01/2024&amp;RPage /</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A98"/>
  <sheetViews>
    <sheetView showGridLines="0" workbookViewId="0"/>
  </sheetViews>
  <sheetFormatPr baseColWidth="10" defaultColWidth="9.1796875" defaultRowHeight="12.75" customHeight="1"/>
  <cols>
    <col min="1" max="1" width="11.453125" customWidth="1"/>
    <col min="2" max="2" width="35" customWidth="1"/>
    <col min="3" max="10" width="11.453125" customWidth="1"/>
  </cols>
  <sheetData>
    <row r="1" spans="1:27" ht="12.75" customHeight="1">
      <c r="B1" s="29" t="s">
        <v>516</v>
      </c>
      <c r="AA1" s="2">
        <f>IF(DPGF!F752&lt;&gt;"",DPGF!F752,"0")</f>
        <v>0</v>
      </c>
    </row>
    <row r="2" spans="1:27" ht="12.75" customHeight="1">
      <c r="AA2" s="2" t="str">
        <f>UPPER(MID(AA98,1,1))&amp;MID(AA98,2,168)</f>
        <v xml:space="preserve">Zéro euro </v>
      </c>
    </row>
    <row r="3" spans="1:27" ht="25.5" customHeight="1">
      <c r="A3" s="30" t="s">
        <v>517</v>
      </c>
      <c r="B3" s="28" t="s">
        <v>518</v>
      </c>
      <c r="C3" s="86" t="s">
        <v>543</v>
      </c>
      <c r="D3" s="86"/>
      <c r="E3" s="86"/>
      <c r="F3" s="86"/>
      <c r="G3" s="86"/>
      <c r="H3" s="86"/>
      <c r="I3" s="86"/>
      <c r="J3" s="86"/>
      <c r="AA3" s="2">
        <f>INT(AA1/1000000)</f>
        <v>0</v>
      </c>
    </row>
    <row r="4" spans="1:27" ht="12.75" customHeight="1">
      <c r="AA4" s="2">
        <f>INT((AA1-AA3*1000000)/1000)</f>
        <v>0</v>
      </c>
    </row>
    <row r="5" spans="1:27" ht="25.5" customHeight="1">
      <c r="A5" s="30" t="s">
        <v>519</v>
      </c>
      <c r="B5" s="28" t="s">
        <v>520</v>
      </c>
      <c r="C5" s="86" t="s">
        <v>544</v>
      </c>
      <c r="D5" s="86"/>
      <c r="E5" s="86"/>
      <c r="F5" s="86"/>
      <c r="G5" s="86"/>
      <c r="H5" s="86"/>
      <c r="I5" s="86"/>
      <c r="J5" s="86"/>
      <c r="AA5" s="2">
        <f>INT(AA1-AA3*1000000-AA4*1000)</f>
        <v>0</v>
      </c>
    </row>
    <row r="6" spans="1:27" ht="12.75" customHeight="1">
      <c r="AA6" s="2">
        <f>ROUND(AA1-AA3*1000000-AA4*1000-AA5,2)*100</f>
        <v>0</v>
      </c>
    </row>
    <row r="7" spans="1:27" ht="12.75" customHeight="1">
      <c r="A7" s="30" t="s">
        <v>529</v>
      </c>
      <c r="B7" s="28" t="s">
        <v>530</v>
      </c>
      <c r="C7" s="31" t="s">
        <v>545</v>
      </c>
      <c r="AA7" s="2">
        <f>AA3-AA12*100</f>
        <v>0</v>
      </c>
    </row>
    <row r="8" spans="1:27" ht="12.75" customHeight="1">
      <c r="AA8" s="2">
        <f>0</f>
        <v>0</v>
      </c>
    </row>
    <row r="9" spans="1:27" ht="12.75" customHeight="1">
      <c r="A9" s="30" t="s">
        <v>531</v>
      </c>
      <c r="B9" s="28" t="s">
        <v>532</v>
      </c>
      <c r="C9" s="31" t="s">
        <v>30</v>
      </c>
      <c r="AA9" s="2">
        <f>AA4-AA15*100</f>
        <v>0</v>
      </c>
    </row>
    <row r="10" spans="1:27" ht="12.75" customHeight="1">
      <c r="AA10" s="2">
        <f>ROUND(AA5-AA18*100,0)</f>
        <v>0</v>
      </c>
    </row>
    <row r="11" spans="1:27" ht="25.5" customHeight="1">
      <c r="A11" s="30" t="s">
        <v>521</v>
      </c>
      <c r="B11" s="28" t="s">
        <v>522</v>
      </c>
      <c r="C11" s="86" t="s">
        <v>31</v>
      </c>
      <c r="D11" s="86"/>
      <c r="E11" s="86"/>
      <c r="F11" s="86"/>
      <c r="G11" s="86"/>
      <c r="H11" s="86"/>
      <c r="I11" s="86"/>
      <c r="J11" s="86"/>
      <c r="AA11" s="2">
        <f>AA6</f>
        <v>0</v>
      </c>
    </row>
    <row r="12" spans="1:27" ht="12.75" customHeight="1">
      <c r="AA12" s="2">
        <f>INT(AA3/100)</f>
        <v>0</v>
      </c>
    </row>
    <row r="13" spans="1:27" ht="12.75" customHeight="1">
      <c r="A13" s="30" t="s">
        <v>533</v>
      </c>
      <c r="B13" s="28" t="s">
        <v>534</v>
      </c>
      <c r="C13" s="31" t="s">
        <v>546</v>
      </c>
      <c r="AA13" s="2">
        <f>INT((AA3-AA12*100)/10)</f>
        <v>0</v>
      </c>
    </row>
    <row r="14" spans="1:27" ht="12.75" customHeight="1">
      <c r="AA14" s="2">
        <f>AA3-AA12*100-AA13*10</f>
        <v>0</v>
      </c>
    </row>
    <row r="15" spans="1:27" ht="12.75" customHeight="1">
      <c r="A15" s="30" t="s">
        <v>535</v>
      </c>
      <c r="B15" s="28" t="s">
        <v>536</v>
      </c>
      <c r="C15" s="31" t="s">
        <v>547</v>
      </c>
      <c r="AA15" s="2">
        <f>INT(AA4/100)</f>
        <v>0</v>
      </c>
    </row>
    <row r="16" spans="1:27" ht="12.75" customHeight="1">
      <c r="AA16" s="2">
        <f>INT((AA4-AA15*100)/10)</f>
        <v>0</v>
      </c>
    </row>
    <row r="17" spans="1:27" ht="12.75" customHeight="1">
      <c r="A17" s="30" t="s">
        <v>537</v>
      </c>
      <c r="B17" s="28" t="s">
        <v>538</v>
      </c>
      <c r="C17" s="31" t="s">
        <v>548</v>
      </c>
      <c r="AA17" s="2">
        <f>AA4-AA15*100-AA16*10</f>
        <v>0</v>
      </c>
    </row>
    <row r="18" spans="1:27" ht="12.75" customHeight="1">
      <c r="AA18" s="2">
        <f>INT(AA5/100)</f>
        <v>0</v>
      </c>
    </row>
    <row r="19" spans="1:27" ht="12.75" customHeight="1">
      <c r="C19" s="32">
        <v>0.2</v>
      </c>
      <c r="E19" s="33" t="s">
        <v>539</v>
      </c>
      <c r="AA19" s="2">
        <f>INT((AA5-AA18*100)/10)</f>
        <v>0</v>
      </c>
    </row>
    <row r="20" spans="1:27" ht="12.75" customHeight="1">
      <c r="C20" s="34">
        <v>5.5E-2</v>
      </c>
      <c r="E20" s="33" t="s">
        <v>540</v>
      </c>
      <c r="AA20" s="2">
        <f>AA5-AA18*100-AA19*10</f>
        <v>0</v>
      </c>
    </row>
    <row r="21" spans="1:27" ht="12.75" customHeight="1">
      <c r="C21" s="34">
        <v>0</v>
      </c>
      <c r="E21" s="33" t="s">
        <v>541</v>
      </c>
      <c r="AA21" s="2">
        <f>INT(AA6/10)</f>
        <v>0</v>
      </c>
    </row>
    <row r="22" spans="1:27" ht="12.75" customHeight="1">
      <c r="C22" s="35">
        <v>0</v>
      </c>
      <c r="E22" s="33" t="s">
        <v>542</v>
      </c>
      <c r="AA22" s="2">
        <f>ROUND(AA6-AA21*10,0)</f>
        <v>0</v>
      </c>
    </row>
    <row r="23" spans="1:27" ht="12.75" customHeight="1">
      <c r="AA23" s="2" t="str">
        <f>IF(AA12=0,"",IF(AA12=1,"",IF(AA12=2,"deux ",IF(AA12=3,"trois ",IF(AA12=4,"quatre ",IF(AA12=5,"cinq ",AA42))))))</f>
        <v/>
      </c>
    </row>
    <row r="24" spans="1:27" ht="12.75" customHeight="1">
      <c r="A24" s="30" t="s">
        <v>523</v>
      </c>
      <c r="B24" s="28" t="s">
        <v>524</v>
      </c>
      <c r="C24" s="86" t="s">
        <v>549</v>
      </c>
      <c r="D24" s="86"/>
      <c r="E24" s="86"/>
      <c r="F24" s="86"/>
      <c r="G24" s="86"/>
      <c r="H24" s="86"/>
      <c r="I24" s="86"/>
      <c r="J24" s="86"/>
      <c r="AA24" s="2" t="str">
        <f>IF(AA12=0,"",IF(AA12&lt;2,"cent ",AA43))</f>
        <v/>
      </c>
    </row>
    <row r="25" spans="1:27" ht="12.75" customHeight="1">
      <c r="AA25" s="2" t="str">
        <f>IF(AA13=1,AA44,IF(AA13=7,AA64,IF(AA13=9,AA80,AA89)))</f>
        <v/>
      </c>
    </row>
    <row r="26" spans="1:27" ht="12.75" customHeight="1">
      <c r="A26" s="30" t="s">
        <v>525</v>
      </c>
      <c r="B26" s="28" t="s">
        <v>526</v>
      </c>
      <c r="C26" s="86" t="s">
        <v>550</v>
      </c>
      <c r="D26" s="86"/>
      <c r="E26" s="86"/>
      <c r="F26" s="86"/>
      <c r="G26" s="86"/>
      <c r="H26" s="86"/>
      <c r="I26" s="86"/>
      <c r="J26" s="86"/>
      <c r="AA26" s="2" t="str">
        <f>IF(AA7=11,"",IF(AA7=12,"",IF(AA7=13,"",IF(AA7=14,"",IF(AA7=15,"",IF(AA7=16,"",AA45))))))</f>
        <v/>
      </c>
    </row>
    <row r="27" spans="1:27" ht="12.75" customHeight="1">
      <c r="AA27" s="2" t="str">
        <f>IF(AA3=0,"",IF(AA3&lt;2,"million ","millions "))</f>
        <v/>
      </c>
    </row>
    <row r="28" spans="1:27" ht="12.75" customHeight="1">
      <c r="A28" s="30" t="s">
        <v>527</v>
      </c>
      <c r="B28" s="28" t="s">
        <v>528</v>
      </c>
      <c r="C28" s="86"/>
      <c r="D28" s="86"/>
      <c r="E28" s="86"/>
      <c r="F28" s="86"/>
      <c r="G28" s="86"/>
      <c r="H28" s="86"/>
      <c r="I28" s="86"/>
      <c r="J28" s="86"/>
      <c r="AA28" s="2" t="str">
        <f>IF(AA8=1,"",IF(AA15=0,"",IF(AA15=1,"",IF(AA15=2,"deux ",IF(AA15=3,"trois ",IF(AA15=4,"quatre ",IF(AA15=5,"cinq ",AA46)))))))</f>
        <v/>
      </c>
    </row>
    <row r="29" spans="1:27" ht="12.75" customHeight="1">
      <c r="AA29" s="2" t="str">
        <f>IF(AA15=0,"",IF(AA15&lt;2,"cent ",AA47))</f>
        <v/>
      </c>
    </row>
    <row r="30" spans="1:27" ht="12.75" customHeight="1">
      <c r="AA30" s="2" t="str">
        <f>IF(AA16=1,AA48,IF(AA16=7,AA66,IF(AA16=9,AA81,AA90)))</f>
        <v/>
      </c>
    </row>
    <row r="31" spans="1:27" ht="12.75" customHeight="1">
      <c r="AA31" s="2" t="str">
        <f>IF(AA4=1,"",AA49)</f>
        <v/>
      </c>
    </row>
    <row r="32" spans="1:27" ht="12.75" customHeight="1">
      <c r="AA32" s="2" t="str">
        <f>IF(AA4&gt;0,"mille ","")</f>
        <v/>
      </c>
    </row>
    <row r="33" spans="27:27" ht="12.75" customHeight="1">
      <c r="AA33" s="2" t="str">
        <f>IF(INT(AA1)=0,"zéro ",IF(AA18=0,"",IF(AA18=1,"",IF(AA18=2,"deux ",IF(AA18=3,"trois ",IF(AA18=4,"quatre ",IF(AA18=5,"cinq ",AA50)))))))</f>
        <v xml:space="preserve">zéro </v>
      </c>
    </row>
    <row r="34" spans="27:27" ht="12.75" customHeight="1">
      <c r="AA34" s="2" t="str">
        <f>IF(AA18=0,"",IF(AA18&lt;2,"cent ",AA51))</f>
        <v/>
      </c>
    </row>
    <row r="35" spans="27:27" ht="12.75" customHeight="1">
      <c r="AA35" s="2" t="str">
        <f>IF(AA19=1,AA52,IF(AA19=7,AA68,IF(AA19=9,AA83,AA91)))</f>
        <v/>
      </c>
    </row>
    <row r="36" spans="27:27" ht="12.75" customHeight="1">
      <c r="AA36" s="2" t="str">
        <f>IF(AA10=11,"",IF(AA10=12,"",IF(AA10=13,"",IF(AA10=14,"",IF(AA10=15,"",IF(AA10=16,"",AA53))))))</f>
        <v/>
      </c>
    </row>
    <row r="37" spans="27:27" ht="12.75" customHeight="1">
      <c r="AA37" s="2" t="str">
        <f>IF(INT(AA1&lt;2),"euro ","euros ")</f>
        <v xml:space="preserve">euro </v>
      </c>
    </row>
    <row r="38" spans="27:27" ht="12.75" customHeight="1">
      <c r="AA38" s="2" t="str">
        <f>IF(AA6&gt;0,"et ","")</f>
        <v/>
      </c>
    </row>
    <row r="39" spans="27:27" ht="12.75" customHeight="1">
      <c r="AA39" s="2" t="str">
        <f>IF(AA21=1,AA54,IF(AA21=7,AA70,IF(AA21=9,AA84,AA92)))</f>
        <v/>
      </c>
    </row>
    <row r="40" spans="27:27" ht="12.75" customHeight="1">
      <c r="AA40" s="2" t="str">
        <f>IF(AA11=11,"",IF(AA11=12,"",IF(AA11=13,"",IF(AA11=14,"",IF(AA11=15,"",IF(AA11=16,"",AA55))))))</f>
        <v/>
      </c>
    </row>
    <row r="41" spans="27:27" ht="12.75" customHeight="1">
      <c r="AA41" s="2" t="str">
        <f>IF(AA6=0,"",IF(AA6&lt;2,"centime","centimes"))</f>
        <v/>
      </c>
    </row>
    <row r="42" spans="27:27" ht="12.75" customHeight="1">
      <c r="AA42" s="2" t="str">
        <f>IF(AA3=0," ",IF(AA12=6,"six ",IF(AA12=7,"sept ",IF(AA12=8,"huit ",IF(AA12=9,"neuf ",)))))</f>
        <v xml:space="preserve"> </v>
      </c>
    </row>
    <row r="43" spans="27:27" ht="12.75" customHeight="1">
      <c r="AA43" s="2" t="str">
        <f>IF(AA7&gt;0,"cent ", "cents ")</f>
        <v xml:space="preserve">cents </v>
      </c>
    </row>
    <row r="44" spans="27:27" ht="12.75" customHeight="1">
      <c r="AA44" s="2" t="str">
        <f>IF(AA7=10,"dix ",IF(AA7=11,"onze ",IF(AA7=12,"douze ",IF(AA7=13,"treize ",IF(AA7=14,"quatorze ",IF(AA7=15,"quinze ",AA56))))))</f>
        <v/>
      </c>
    </row>
    <row r="45" spans="27:27" ht="12.75" customHeight="1">
      <c r="AA45" s="2" t="str">
        <f>IF(AA7=17,"",IF(AA7=18,"",IF(AA7=19,"",AA57)))</f>
        <v/>
      </c>
    </row>
    <row r="46" spans="27:27" ht="12.75" customHeight="1">
      <c r="AA46" s="2">
        <f>IF(AA15=6,"six ",IF(AA15=7,"sept ",IF(AA15=8,"huit ",IF(AA15=9,"neuf ",))))</f>
        <v>0</v>
      </c>
    </row>
    <row r="47" spans="27:27" ht="12.75" customHeight="1">
      <c r="AA47" s="2" t="str">
        <f>IF(AA9&gt;0,"cent ", "cents ")</f>
        <v xml:space="preserve">cents </v>
      </c>
    </row>
    <row r="48" spans="27:27" ht="12.75" customHeight="1">
      <c r="AA48" s="2" t="str">
        <f>IF(AA9=10,"dix ",IF(AA9=11,"onze ",IF(AA9=12,"douze ",IF(AA9=13,"treize ",IF(AA9=14,"quatorze ",IF(AA9=15,"quinze ",AA58))))))</f>
        <v/>
      </c>
    </row>
    <row r="49" spans="27:27" ht="12.75" customHeight="1">
      <c r="AA49" s="2" t="str">
        <f>IF(AA9=11,"",IF(AA9=12,"",IF(AA9=13,"",IF(AA9=14,"",IF(AA9=15,"",IF(AA9=16,"",AA59))))))</f>
        <v/>
      </c>
    </row>
    <row r="50" spans="27:27" ht="12.75" customHeight="1">
      <c r="AA50" s="2">
        <f>IF(AA18=6,"six ",IF(AA18=7,"sept ",IF(AA18=8,"huit ",IF(AA18=9,"neuf ",))))</f>
        <v>0</v>
      </c>
    </row>
    <row r="51" spans="27:27" ht="12.75" customHeight="1">
      <c r="AA51" s="2" t="str">
        <f>IF(AA10&gt;0,"cent ", "cents ")</f>
        <v xml:space="preserve">cents </v>
      </c>
    </row>
    <row r="52" spans="27:27" ht="12.75" customHeight="1">
      <c r="AA52" s="2" t="str">
        <f>IF(AA10=10,"dix ",IF(AA10=11,"onze ",IF(AA10=12,"douze ",IF(AA10=13,"treize ",IF(AA10=14,"quatorze ",IF(AA10=15,"quinze ",AA60))))))</f>
        <v/>
      </c>
    </row>
    <row r="53" spans="27:27" ht="12.75" customHeight="1">
      <c r="AA53" s="2" t="str">
        <f>IF(AA10=17,"",IF(AA10=18,"",IF(AA10=19,"",AA61)))</f>
        <v/>
      </c>
    </row>
    <row r="54" spans="27:27" ht="12.75" customHeight="1">
      <c r="AA54" s="2" t="str">
        <f>IF(AA11=10,"dix ",IF(AA11=11,"onze ",IF(AA11=12,"douze ",IF(AA11=13,"treize ",IF(AA11=14,"quatorze ",IF(AA11=15,"quinze ",AA62))))))</f>
        <v/>
      </c>
    </row>
    <row r="55" spans="27:27" ht="12.75" customHeight="1">
      <c r="AA55" s="2" t="str">
        <f>IF(AA11=17,"",IF(AA11=18,"",IF(AA11=19,"",AA63)))</f>
        <v/>
      </c>
    </row>
    <row r="56" spans="27:27" ht="12.75" customHeight="1">
      <c r="AA56" s="2" t="str">
        <f>IF(AA7=16,"seize ",IF(AA7=17,"dix-sept ",IF(AA7=18,"dix-huit ",IF(AA7=19,"dix-neuf ",AA64))))</f>
        <v/>
      </c>
    </row>
    <row r="57" spans="27:27" ht="12.75" customHeight="1">
      <c r="AA57" s="2" t="str">
        <f>IF(AA7=21,"et un ",IF(AA7=31,"et un ",IF(AA7=41,"et un ",IF(AA7=51,"et un ",IF(AA7=61,"et un ",AA65)))))</f>
        <v/>
      </c>
    </row>
    <row r="58" spans="27:27" ht="12.75" customHeight="1">
      <c r="AA58" s="2" t="str">
        <f>IF(AA9=16,"seize ",IF(AA9=17,"dix-sept ",IF(AA9=18,"dix-huit ",IF(AA9=19,"dix-neuf ",AA66))))</f>
        <v/>
      </c>
    </row>
    <row r="59" spans="27:27" ht="12.75" customHeight="1">
      <c r="AA59" s="2" t="str">
        <f>IF(AA9=17,"",IF(AA9=18,"",IF(AA9=19,"",AA67)))</f>
        <v/>
      </c>
    </row>
    <row r="60" spans="27:27" ht="12.75" customHeight="1">
      <c r="AA60" s="2" t="str">
        <f>IF(AA10=16,"seize ",IF(AA10=17,"dix-sept ",IF(AA10=18,"dix-huit ",IF(AA10=19,"dix-neuf ",AA68))))</f>
        <v/>
      </c>
    </row>
    <row r="61" spans="27:27" ht="12.75" customHeight="1">
      <c r="AA61" s="2" t="str">
        <f>IF(AA10=21,"et un ",IF(AA10=31,"et un ",IF(AA10=41,"et un ",IF(AA10=51,"et un ",IF(AA10=61,"et un ",AA69)))))</f>
        <v/>
      </c>
    </row>
    <row r="62" spans="27:27" ht="12.75" customHeight="1">
      <c r="AA62" s="2" t="str">
        <f>IF(AA11=16,"seize ",IF(AA11=17,"dix-sept ",IF(AA11=18,"dix-huit ",IF(AA11=19,"dix-neuf ",AA70))))</f>
        <v/>
      </c>
    </row>
    <row r="63" spans="27:27" ht="12.75" customHeight="1">
      <c r="AA63" s="2" t="str">
        <f>IF(AA11=21,"et un ",IF(AA11=31,"et un ",IF(AA11=41,"et un ",IF(AA11=51,"et un ",IF(AA11=61,"et un ",AA71)))))</f>
        <v/>
      </c>
    </row>
    <row r="64" spans="27:27" ht="12.75" customHeight="1">
      <c r="AA64" s="2" t="str">
        <f>IF(AA7=70,"soixante-dix ",IF(AA7=71,"soixante et onze ",IF(AA7=72,"soixante-douze ",IF(AA7=73,"soixante-treize ",IF(AA7=74,"soixante-quatorze ",IF(AA7=75,"soixante-quinze ",AA72))))))</f>
        <v/>
      </c>
    </row>
    <row r="65" spans="27:27" ht="12.75" customHeight="1">
      <c r="AA65" s="2" t="str">
        <f>IF(AA13=9,"",IF(AA13=7,"",IF(AA14=0,"",IF(AA14=1,"un ",IF(AA14=2,"deux ",IF(AA14=3,"trois ",IF(AA14=4,"quatre ",IF(AA14=5,"cinq ",AA73))))))))</f>
        <v/>
      </c>
    </row>
    <row r="66" spans="27:27" ht="12.75" customHeight="1">
      <c r="AA66" s="2" t="str">
        <f>IF(AA9=70,"soixante-dix ",IF(AA9=71,"soixante et onze ",IF(AA9=72,"soixante-douze ",IF(AA9=73,"soixante-treize ",IF(AA9=74,"soixante-quatorze ",IF(AA9=75,"soixante-quinze ",AA74))))))</f>
        <v/>
      </c>
    </row>
    <row r="67" spans="27:27" ht="12.75" customHeight="1">
      <c r="AA67" s="2" t="str">
        <f>IF(AA9=21,"et un ",IF(AA9=31,"et un ",IF(AA9=41,"et un ",IF(AA9=51,"et un ",IF(AA9=61,"et un ",AA75)))))</f>
        <v/>
      </c>
    </row>
    <row r="68" spans="27:27" ht="12.75" customHeight="1">
      <c r="AA68" s="2" t="str">
        <f>IF(AA10=70,"soixante-dix ",IF(AA10=71,"soixante et onze ",IF(AA10=72,"soixante-douze ",IF(AA10=73,"soixante-treize ",IF(AA10=74,"soixante-quatorze ",IF(AA10=75,"soixante-quinze ",AA76))))))</f>
        <v/>
      </c>
    </row>
    <row r="69" spans="27:27" ht="12.75" customHeight="1">
      <c r="AA69" s="2" t="str">
        <f>IF(AA19=9,"",IF(AA19=7,"",IF(AA20=0,"",IF(AA20=1,"un ",IF(AA20=2,"deux ",IF(AA20=3,"trois ",IF(AA20=4,"quatre ",IF(AA20=5,"cinq ",AA77))))))))</f>
        <v/>
      </c>
    </row>
    <row r="70" spans="27:27" ht="12.75" customHeight="1">
      <c r="AA70" s="2" t="str">
        <f>IF(AA11=70,"soixante-dix ",IF(AA11=71,"soixante et onze ",IF(AA11=72,"soixante-douze ",IF(AA11=73,"soixante-treize ",IF(AA11=74,"soixante-quatorze ",IF(AA11=75,"soixante-quinze ",AA78))))))</f>
        <v/>
      </c>
    </row>
    <row r="71" spans="27:27" ht="12.75" customHeight="1">
      <c r="AA71" s="2" t="str">
        <f>IF(AA21=9,"",IF(AA21=7,"",IF(AA22=0,"",IF(AA22=1,"un ",IF(AA22=2,"deux ",IF(AA22=3,"trois ",IF(AA22=4,"quatre ",IF(AA22=5,"cinq ",AA79))))))))</f>
        <v/>
      </c>
    </row>
    <row r="72" spans="27:27" ht="12.75" customHeight="1">
      <c r="AA72" s="2" t="str">
        <f>IF(AA7=76,"soixante-seize ",IF(AA7=77,"soixante-dix-sept ",IF(AA7=78,"soixante-dix-huit ",IF(AA7=79,"soixante-dix-neuf ",AA80))))</f>
        <v/>
      </c>
    </row>
    <row r="73" spans="27:27" ht="12.75" customHeight="1">
      <c r="AA73" s="2">
        <f>IF(AA13=9,"",IF(AA14=6,"six ",IF(AA14=7,"sept ",IF(AA14=8,"huit ",IF(AA14=9,"neuf ",)))))</f>
        <v>0</v>
      </c>
    </row>
    <row r="74" spans="27:27" ht="12.75" customHeight="1">
      <c r="AA74" s="2" t="str">
        <f>IF(AA9=76,"soixante-seize ",IF(AA9=77,"soixante-dix-sept ",IF(AA9=78,"soixante-dix-huit ",IF(AA9=79,"soixante-dix-neuf ",AA81))))</f>
        <v/>
      </c>
    </row>
    <row r="75" spans="27:27" ht="12.75" customHeight="1">
      <c r="AA75" s="2" t="str">
        <f>IF(AA16=9,"",IF(AA16=7,"",IF(AA17=0,"",IF(AA17=1,"un ",IF(AA17=2,"deux ",IF(AA17=3,"trois ",IF(AA17=4,"quatre ",IF(AA17=5,"cinq ",AA82))))))))</f>
        <v/>
      </c>
    </row>
    <row r="76" spans="27:27" ht="12.75" customHeight="1">
      <c r="AA76" s="2" t="str">
        <f>IF(AA10=76,"soixante-seize ",IF(AA10=77,"soixante-dix-sept ",IF(AA10=78,"soixante-dix-huit ",IF(AA10=79,"soixante-dix-neuf ",AA83))))</f>
        <v/>
      </c>
    </row>
    <row r="77" spans="27:27" ht="12.75" customHeight="1">
      <c r="AA77" s="2">
        <f>IF(AA19=9,"",IF(AA20=6,"six ",IF(AA20=7,"sept ",IF(AA20=8,"huit ",IF(AA20=9,"neuf ",)))))</f>
        <v>0</v>
      </c>
    </row>
    <row r="78" spans="27:27" ht="12.75" customHeight="1">
      <c r="AA78" s="2" t="str">
        <f>IF(AA11=76,"soixante-seize ",IF(AA11=77,"soixante-dix-sept ",IF(AA11=78,"soixante-dix-huit ",IF(AA11=79,"soixante-dix-neuf ",AA84))))</f>
        <v/>
      </c>
    </row>
    <row r="79" spans="27:27" ht="12.75" customHeight="1">
      <c r="AA79" s="2">
        <f>IF(AA21=9,"",IF(AA22=6,"six ",IF(AA22=7,"sept ",IF(AA22=8,"huit ",IF(AA22=9,"neuf ",)))))</f>
        <v>0</v>
      </c>
    </row>
    <row r="80" spans="27:27" ht="12.75" customHeight="1">
      <c r="AA80" s="2" t="str">
        <f>IF(AA7=90,"quatre-vingt-dix ",IF(AA7=91,"quatre-vingt-onze ",IF(AA7=92,"quatre-vingt-douze ",IF(AA7=93,"quatre-vingt-treize ",IF(AA7=94,"quatre-vingt-quatorze ",IF(AA7=95,"quatre-vingt-quinze ",AA85))))))</f>
        <v/>
      </c>
    </row>
    <row r="81" spans="27:27" ht="12.75" customHeight="1">
      <c r="AA81" s="2" t="str">
        <f>IF(AA9=90,"quatre-vingt-dix ",IF(AA9=91,"quatre-vingt-onze ",IF(AA9=92,"quatre-vingt-douze ",IF(AA9=93,"quatre-vingt-treize ",IF(AA9=94,"quatre-vingt-quatorze ",IF(AA9=95,"quatre-vingt-quinze ",AA86))))))</f>
        <v/>
      </c>
    </row>
    <row r="82" spans="27:27" ht="12.75" customHeight="1">
      <c r="AA82" s="2">
        <f>IF(AA16=9,"",IF(AA17=6,"six ",IF(AA17=7,"sept ",IF(AA17=8,"huit ",IF(AA17=9,"neuf ",)))))</f>
        <v>0</v>
      </c>
    </row>
    <row r="83" spans="27:27" ht="12.75" customHeight="1">
      <c r="AA83" s="2" t="str">
        <f>IF(AA10=90,"quatre-vingt-dix ",IF(AA10=91,"quatre-vingt-onze ",IF(AA10=92,"quatre-vingt-douze ",IF(AA10=93,"quatre-vingt-treize ",IF(AA10=94,"quatre-vingt-quatorze ",IF(AA10=95,"quatre-vingt-quinze ",AA87))))))</f>
        <v/>
      </c>
    </row>
    <row r="84" spans="27:27" ht="12.75" customHeight="1">
      <c r="AA84" s="2" t="str">
        <f>IF(AA11=90,"quatre-vingt-dix ",IF(AA11=91,"quatre-vingt-onze ",IF(AA11=92,"quatre-vingt-douze ",IF(AA11=93,"quatre-vingt-treize ",IF(AA11=94,"quatre-vingt-quatorze ",IF(AA11=95,"quatre-vingt-quinze ",AA88))))))</f>
        <v/>
      </c>
    </row>
    <row r="85" spans="27:27" ht="12.75" customHeight="1">
      <c r="AA85" s="2" t="str">
        <f>IF(AA7=96,"quatre-vingt-seize ",IF(AA7=97,"quatre-vingt-dix-sept ",IF(AA7=98,"quatre-vingt-dix-huit ",IF(AA7=99,"quatre-vingt-dix-neuf ",AA89))))</f>
        <v/>
      </c>
    </row>
    <row r="86" spans="27:27" ht="12.75" customHeight="1">
      <c r="AA86" s="2" t="str">
        <f>IF(AA9=96,"quatre-vingt-seize ",IF(AA9=97,"quatre-vingt-dix-sept ",IF(AA9=98,"quatre-vingt-dix-huit ",IF(AA9=99,"quatre-vingt-dix-neuf ",AA90))))</f>
        <v/>
      </c>
    </row>
    <row r="87" spans="27:27" ht="12.75" customHeight="1">
      <c r="AA87" s="2" t="str">
        <f>IF(AA10=96,"quatre-vingt-seize ",IF(AA10=97,"quatre-vingt-dix-sept ",IF(AA10=98,"quatre-vingt-dix-huit ",IF(AA10=99,"quatre-vingt-dix-neuf ",AA91))))</f>
        <v/>
      </c>
    </row>
    <row r="88" spans="27:27" ht="12.75" customHeight="1">
      <c r="AA88" s="2" t="str">
        <f>IF(AA11=96,"quatre-vingt-seize ",IF(AA11=97,"quatre-vingt-dix-sept ",IF(AA11=98,"quatre-vingt-dix-huit ",IF(AA11=99,"quatre-vingt-dix-neuf ",AA92))))</f>
        <v/>
      </c>
    </row>
    <row r="89" spans="27:27" ht="12.75" customHeight="1">
      <c r="AA89" s="2" t="str">
        <f>IF(AA13=2,"vingt ",IF(AA13=3,"trente ",IF(AA13=4,"quarante ",IF(AA13=5,"cinquante ",AA93))))</f>
        <v/>
      </c>
    </row>
    <row r="90" spans="27:27" ht="12.75" customHeight="1">
      <c r="AA90" s="2" t="str">
        <f>IF(AA16=2,"vingt ",IF(AA16=3,"trente ",IF(AA16=4,"quarante ",IF(AA16=5,"cinquante ",AA94))))</f>
        <v/>
      </c>
    </row>
    <row r="91" spans="27:27" ht="12.75" customHeight="1">
      <c r="AA91" s="2" t="str">
        <f>IF(AA19=2,"vingt ",IF(AA19=3,"trente ",IF(AA19=4,"quarante ",IF(AA19=5,"cinquante ",AA95))))</f>
        <v/>
      </c>
    </row>
    <row r="92" spans="27:27" ht="12.75" customHeight="1">
      <c r="AA92" s="2" t="str">
        <f>IF(AA21=2,"vingt ",IF(AA21=3,"trente ",IF(AA21=4,"quarante ",IF(AA21=5,"cinquante ",AA96))))</f>
        <v/>
      </c>
    </row>
    <row r="93" spans="27:27" ht="12.75" customHeight="1">
      <c r="AA93" s="2" t="str">
        <f>IF(AA13=6,"soixante ",IF(AA7=80,"quatre-vingts ",IF(AA13=8,"quatre-vingt-","")))</f>
        <v/>
      </c>
    </row>
    <row r="94" spans="27:27" ht="12.75" customHeight="1">
      <c r="AA94" s="2" t="str">
        <f>IF(AA16=6,"soixante ",IF(AA9=80,"quatre-vingts ",IF(AA16=8,"quatre-vingt-","")))</f>
        <v/>
      </c>
    </row>
    <row r="95" spans="27:27" ht="12.75" customHeight="1">
      <c r="AA95" s="2" t="str">
        <f>IF(AA19=6,"soixante ",IF(AA10=80,"quatre-vingts ",IF(AA19=8,"quatre-vingt-","")))</f>
        <v/>
      </c>
    </row>
    <row r="96" spans="27:27" ht="12.75" customHeight="1">
      <c r="AA96" s="2" t="str">
        <f>IF(AA21=6,"soixante ",IF(AA11=80,"quatre-vingts ",IF(AA21=8,"quatre-vingt-","")))</f>
        <v/>
      </c>
    </row>
    <row r="97" spans="27:27" ht="12.75" customHeight="1">
      <c r="AA97" s="2">
        <f>0</f>
        <v>0</v>
      </c>
    </row>
    <row r="98" spans="27:27" ht="12.75" customHeight="1">
      <c r="AA98" s="2" t="str">
        <f>(AA23&amp;AA24&amp;AA25&amp;AA26&amp;AA27&amp;AA28&amp;AA29&amp;AA30&amp;AA31&amp;AA32&amp;AA33&amp;AA34&amp;AA35&amp;AA36&amp;AA37&amp;AA38&amp;AA39&amp;AA40&amp;AA41)</f>
        <v xml:space="preserve">zéro euro </v>
      </c>
    </row>
  </sheetData>
  <sheetProtection password="E95E" sheet="1" objects="1" selectLockedCells="1"/>
  <mergeCells count="6">
    <mergeCell ref="C28:J28"/>
    <mergeCell ref="C3:J3"/>
    <mergeCell ref="C5:J5"/>
    <mergeCell ref="C11:J11"/>
    <mergeCell ref="C24:J24"/>
    <mergeCell ref="C26:J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C12"/>
  <sheetViews>
    <sheetView workbookViewId="0"/>
  </sheetViews>
  <sheetFormatPr baseColWidth="10" defaultColWidth="9.1796875" defaultRowHeight="14.5"/>
  <cols>
    <col min="1" max="1" width="24.7265625" customWidth="1"/>
  </cols>
  <sheetData>
    <row r="1" spans="1:3">
      <c r="A1" s="2" t="s">
        <v>551</v>
      </c>
      <c r="B1" s="2" t="s">
        <v>552</v>
      </c>
    </row>
    <row r="2" spans="1:3">
      <c r="A2" s="2" t="s">
        <v>553</v>
      </c>
      <c r="B2" s="2" t="s">
        <v>543</v>
      </c>
    </row>
    <row r="3" spans="1:3">
      <c r="A3" s="2" t="s">
        <v>554</v>
      </c>
      <c r="B3" s="2">
        <v>1</v>
      </c>
    </row>
    <row r="4" spans="1:3">
      <c r="A4" s="2" t="s">
        <v>555</v>
      </c>
      <c r="B4" s="2">
        <v>0</v>
      </c>
    </row>
    <row r="5" spans="1:3">
      <c r="A5" s="2" t="s">
        <v>556</v>
      </c>
      <c r="B5" s="2">
        <v>0</v>
      </c>
    </row>
    <row r="6" spans="1:3">
      <c r="A6" s="2" t="s">
        <v>557</v>
      </c>
      <c r="B6" s="2">
        <v>1</v>
      </c>
    </row>
    <row r="7" spans="1:3">
      <c r="A7" s="2" t="s">
        <v>558</v>
      </c>
      <c r="B7" s="2">
        <v>1</v>
      </c>
    </row>
    <row r="8" spans="1:3">
      <c r="A8" s="2" t="s">
        <v>559</v>
      </c>
      <c r="B8" s="2">
        <v>0</v>
      </c>
    </row>
    <row r="9" spans="1:3">
      <c r="A9" s="2" t="s">
        <v>560</v>
      </c>
      <c r="B9" s="2">
        <v>0</v>
      </c>
    </row>
    <row r="10" spans="1:3">
      <c r="A10" s="2" t="s">
        <v>561</v>
      </c>
      <c r="C10" s="2" t="s">
        <v>562</v>
      </c>
    </row>
    <row r="11" spans="1:3">
      <c r="A11" s="2" t="s">
        <v>563</v>
      </c>
      <c r="B11" s="2">
        <v>0</v>
      </c>
    </row>
    <row r="12" spans="1:3">
      <c r="A12" s="2" t="s">
        <v>564</v>
      </c>
      <c r="B12" s="2" t="s">
        <v>565</v>
      </c>
    </row>
  </sheetData>
  <sheetProtection password="E95E" sheet="1" object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16</vt:i4>
      </vt:variant>
    </vt:vector>
  </HeadingPairs>
  <TitlesOfParts>
    <vt:vector size="20" baseType="lpstr">
      <vt:lpstr>Page de garde</vt:lpstr>
      <vt:lpstr>DPGF</vt:lpstr>
      <vt:lpstr>Paramètres</vt:lpstr>
      <vt:lpstr>Version</vt:lpstr>
      <vt:lpstr>CODELOT</vt:lpstr>
      <vt:lpstr>CPVILLEDOSSIER</vt:lpstr>
      <vt:lpstr>DATEVALEUR</vt:lpstr>
      <vt:lpstr>DPGF!Impression_des_titres</vt:lpstr>
      <vt:lpstr>INDICELOT</vt:lpstr>
      <vt:lpstr>NUMDOSSIER</vt:lpstr>
      <vt:lpstr>PARCELLEDOSSIER</vt:lpstr>
      <vt:lpstr>PHASELOT</vt:lpstr>
      <vt:lpstr>RUEDOSSIER</vt:lpstr>
      <vt:lpstr>TAUXTVA1</vt:lpstr>
      <vt:lpstr>TAUXTVA2</vt:lpstr>
      <vt:lpstr>TAUXTVA3</vt:lpstr>
      <vt:lpstr>TAUXTVA4</vt:lpstr>
      <vt:lpstr>TITREDOC</vt:lpstr>
      <vt:lpstr>TITREDOSSIER</vt:lpstr>
      <vt:lpstr>TITRELOT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Anais JOSSE</dc:creator>
  <cp:lastModifiedBy>Maxime Favennec</cp:lastModifiedBy>
  <dcterms:created xsi:type="dcterms:W3CDTF">2024-01-12T08:22:45Z</dcterms:created>
  <dcterms:modified xsi:type="dcterms:W3CDTF">2024-02-14T11:03:01Z</dcterms:modified>
</cp:coreProperties>
</file>