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M:\PFA_DA\3. Marchés\1. En préparation\2023-062_Travaux_modulaires_vestiaires_rugby\01- Préparation\2. DCE_docs_de_travail\pieces ecrites\DPGF\"/>
    </mc:Choice>
  </mc:AlternateContent>
  <xr:revisionPtr revIDLastSave="0" documentId="13_ncr:1_{706BBDE4-FBB1-4227-B5C9-8232AD563C39}" xr6:coauthVersionLast="47" xr6:coauthVersionMax="47" xr10:uidLastSave="{00000000-0000-0000-0000-000000000000}"/>
  <bookViews>
    <workbookView xWindow="53880" yWindow="-120" windowWidth="29040" windowHeight="15840" tabRatio="500" activeTab="4" xr2:uid="{00000000-000D-0000-FFFF-FFFF00000000}"/>
  </bookViews>
  <sheets>
    <sheet name="PDG" sheetId="11" r:id="rId1"/>
    <sheet name="DPGF CVC VENTILATION PLOMBERIE " sheetId="12" r:id="rId2"/>
    <sheet name="DPGF FONDATIONS" sheetId="14" r:id="rId3"/>
    <sheet name="DPGF ELECTRICITE COURA" sheetId="13" r:id="rId4"/>
    <sheet name="DPGF RECAP" sheetId="10" r:id="rId5"/>
  </sheets>
  <definedNames>
    <definedName name="_xlnm.Print_Titles" localSheetId="1">'DPGF CVC VENTILATION PLOMBERIE '!$3:$4</definedName>
    <definedName name="_xlnm.Print_Titles" localSheetId="3">'DPGF ELECTRICITE COURA'!$3:$4</definedName>
    <definedName name="_xlnm.Print_Titles" localSheetId="4">'DPGF RECAP'!$1:$6</definedName>
    <definedName name="Print_Area" localSheetId="4">'DPGF RECAP'!$A$1:$G$172</definedName>
    <definedName name="_xlnm.Print_Area" localSheetId="1">'DPGF CVC VENTILATION PLOMBERIE '!$A$1:$M$173</definedName>
    <definedName name="_xlnm.Print_Area" localSheetId="3">'DPGF ELECTRICITE COURA'!$A$1:$M$194</definedName>
    <definedName name="_xlnm.Print_Area" localSheetId="2">'DPGF FONDATIONS'!$B$2:$I$118</definedName>
    <definedName name="_xlnm.Print_Area" localSheetId="4">'DPGF RECAP'!$A$1:$G$183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6" i="13" l="1"/>
  <c r="G74" i="10" l="1"/>
  <c r="I102" i="14" l="1"/>
  <c r="I103" i="14"/>
  <c r="I104" i="14"/>
  <c r="I105" i="14"/>
  <c r="G18" i="10"/>
  <c r="G85" i="10"/>
  <c r="I106" i="14" l="1"/>
  <c r="I101" i="14"/>
  <c r="I100" i="14"/>
  <c r="I99" i="14"/>
  <c r="I98" i="14"/>
  <c r="I97" i="14"/>
  <c r="I96" i="14"/>
  <c r="I95" i="14"/>
  <c r="I94" i="14"/>
  <c r="I93" i="14"/>
  <c r="I92" i="14"/>
  <c r="I91" i="14"/>
  <c r="I90" i="14"/>
  <c r="I89" i="14"/>
  <c r="I88" i="14"/>
  <c r="I87" i="14"/>
  <c r="I86" i="14"/>
  <c r="I85" i="14"/>
  <c r="I84" i="14"/>
  <c r="I83" i="14"/>
  <c r="I82" i="14"/>
  <c r="I81" i="14"/>
  <c r="I80" i="14"/>
  <c r="I79" i="14"/>
  <c r="I78" i="14"/>
  <c r="I77" i="14"/>
  <c r="I76" i="14"/>
  <c r="I75" i="14"/>
  <c r="I74" i="14"/>
  <c r="I73" i="14"/>
  <c r="I72" i="14"/>
  <c r="I71" i="14"/>
  <c r="I70" i="14"/>
  <c r="I69" i="14"/>
  <c r="I68" i="14"/>
  <c r="I67" i="14"/>
  <c r="I66" i="14"/>
  <c r="I65" i="14"/>
  <c r="I64" i="14"/>
  <c r="I63" i="14"/>
  <c r="I62" i="14"/>
  <c r="I61" i="14"/>
  <c r="I60" i="14"/>
  <c r="I59" i="14"/>
  <c r="I58" i="14"/>
  <c r="I57" i="14"/>
  <c r="I56" i="14"/>
  <c r="I55" i="14"/>
  <c r="I54" i="14"/>
  <c r="I53" i="14"/>
  <c r="I52" i="14"/>
  <c r="I51" i="14"/>
  <c r="I50" i="14"/>
  <c r="I49" i="14"/>
  <c r="I48" i="14"/>
  <c r="I47" i="14"/>
  <c r="I46" i="14"/>
  <c r="I45" i="14"/>
  <c r="I44" i="14"/>
  <c r="I43" i="14"/>
  <c r="I42" i="14"/>
  <c r="I41" i="14"/>
  <c r="I40" i="14"/>
  <c r="I39" i="14"/>
  <c r="I38" i="14"/>
  <c r="I37" i="14"/>
  <c r="I36" i="14"/>
  <c r="I35" i="14"/>
  <c r="I34" i="14"/>
  <c r="I33" i="14"/>
  <c r="I32" i="14"/>
  <c r="I31" i="14"/>
  <c r="I30" i="14"/>
  <c r="I29" i="14"/>
  <c r="I28" i="14"/>
  <c r="I27" i="14"/>
  <c r="I26" i="14"/>
  <c r="I25" i="14"/>
  <c r="I24" i="14"/>
  <c r="I23" i="14"/>
  <c r="I22" i="14"/>
  <c r="I21" i="14"/>
  <c r="I20" i="14"/>
  <c r="I19" i="14"/>
  <c r="I18" i="14"/>
  <c r="I17" i="14"/>
  <c r="I16" i="14"/>
  <c r="I15" i="14"/>
  <c r="I14" i="14"/>
  <c r="I13" i="14"/>
  <c r="I12" i="14"/>
  <c r="I11" i="14"/>
  <c r="I10" i="14"/>
  <c r="I9" i="14"/>
  <c r="F110" i="14" l="1"/>
  <c r="F111" i="14"/>
  <c r="F112" i="14"/>
  <c r="F109" i="14"/>
  <c r="F116" i="14" s="1"/>
  <c r="F117" i="14" l="1"/>
  <c r="F118" i="14" s="1"/>
  <c r="G132" i="10" l="1"/>
  <c r="G130" i="10" s="1"/>
  <c r="G128" i="10"/>
  <c r="G127" i="10"/>
  <c r="G125" i="10"/>
  <c r="G123" i="10"/>
  <c r="G121" i="10"/>
  <c r="G119" i="10"/>
  <c r="G60" i="10"/>
  <c r="G139" i="10"/>
  <c r="M10" i="13"/>
  <c r="M11" i="13"/>
  <c r="M14" i="13"/>
  <c r="M15" i="13"/>
  <c r="M16" i="13"/>
  <c r="M17" i="13"/>
  <c r="M21" i="13"/>
  <c r="M24" i="13"/>
  <c r="M25" i="13"/>
  <c r="M26" i="13"/>
  <c r="M27" i="13"/>
  <c r="M28" i="13"/>
  <c r="M29" i="13"/>
  <c r="M30" i="13"/>
  <c r="M35" i="13"/>
  <c r="M33" i="13" s="1"/>
  <c r="M37" i="13"/>
  <c r="M41" i="13"/>
  <c r="M42" i="13"/>
  <c r="M43" i="13"/>
  <c r="M44" i="13"/>
  <c r="M50" i="13"/>
  <c r="M51" i="13"/>
  <c r="M52" i="13"/>
  <c r="M53" i="13"/>
  <c r="M54" i="13"/>
  <c r="M55" i="13"/>
  <c r="M58" i="13"/>
  <c r="M59" i="13"/>
  <c r="M60" i="13"/>
  <c r="M61" i="13"/>
  <c r="M62" i="13"/>
  <c r="M63" i="13"/>
  <c r="M67" i="13"/>
  <c r="M68" i="13"/>
  <c r="M69" i="13"/>
  <c r="M70" i="13"/>
  <c r="M74" i="13"/>
  <c r="M75" i="13"/>
  <c r="M76" i="13"/>
  <c r="M77" i="13"/>
  <c r="M78" i="13"/>
  <c r="M80" i="13"/>
  <c r="M81" i="13"/>
  <c r="M82" i="13"/>
  <c r="M83" i="13"/>
  <c r="M84" i="13"/>
  <c r="M85" i="13"/>
  <c r="M88" i="13"/>
  <c r="M90" i="13"/>
  <c r="M91" i="13"/>
  <c r="M92" i="13"/>
  <c r="M93" i="13"/>
  <c r="M100" i="13"/>
  <c r="M98" i="13" s="1"/>
  <c r="M105" i="13"/>
  <c r="M106" i="13"/>
  <c r="M107" i="13"/>
  <c r="M108" i="13"/>
  <c r="M109" i="13"/>
  <c r="M110" i="13"/>
  <c r="M111" i="13"/>
  <c r="M112" i="13"/>
  <c r="M114" i="13"/>
  <c r="M115" i="13"/>
  <c r="M116" i="13"/>
  <c r="M121" i="13"/>
  <c r="M122" i="13"/>
  <c r="M126" i="13"/>
  <c r="M127" i="13"/>
  <c r="M128" i="13"/>
  <c r="M129" i="13"/>
  <c r="M130" i="13"/>
  <c r="M131" i="13"/>
  <c r="M132" i="13"/>
  <c r="M133" i="13"/>
  <c r="M134" i="13"/>
  <c r="M135" i="13"/>
  <c r="M136" i="13"/>
  <c r="M139" i="13"/>
  <c r="M140" i="13"/>
  <c r="M141" i="13"/>
  <c r="M143" i="13"/>
  <c r="M147" i="13"/>
  <c r="M148" i="13"/>
  <c r="M149" i="13"/>
  <c r="M150" i="13"/>
  <c r="M151" i="13"/>
  <c r="M152" i="13"/>
  <c r="M153" i="13"/>
  <c r="M154" i="13"/>
  <c r="M155" i="13"/>
  <c r="M156" i="13"/>
  <c r="M157" i="13"/>
  <c r="M158" i="13"/>
  <c r="M159" i="13"/>
  <c r="M164" i="13"/>
  <c r="M165" i="13"/>
  <c r="M166" i="13"/>
  <c r="M167" i="13"/>
  <c r="M168" i="13"/>
  <c r="M169" i="13"/>
  <c r="M170" i="13"/>
  <c r="M175" i="13"/>
  <c r="M176" i="13"/>
  <c r="M177" i="13"/>
  <c r="M178" i="13"/>
  <c r="M179" i="13"/>
  <c r="M180" i="13"/>
  <c r="M181" i="13"/>
  <c r="M186" i="13"/>
  <c r="M187" i="13"/>
  <c r="M190" i="13"/>
  <c r="M72" i="13" l="1"/>
  <c r="M184" i="13"/>
  <c r="M119" i="13"/>
  <c r="M65" i="13"/>
  <c r="M160" i="13"/>
  <c r="M145" i="13"/>
  <c r="M57" i="13"/>
  <c r="M171" i="13"/>
  <c r="M162" i="13" s="1"/>
  <c r="M13" i="13"/>
  <c r="M182" i="13"/>
  <c r="M173" i="13" s="1"/>
  <c r="M103" i="13"/>
  <c r="M117" i="13"/>
  <c r="M7" i="13"/>
  <c r="M39" i="13"/>
  <c r="M188" i="13"/>
  <c r="M47" i="13"/>
  <c r="M31" i="13"/>
  <c r="M19" i="13" s="1"/>
  <c r="M124" i="13"/>
  <c r="M18" i="13"/>
  <c r="G117" i="10"/>
  <c r="M101" i="13"/>
  <c r="M89" i="13"/>
  <c r="M142" i="13"/>
  <c r="M12" i="13"/>
  <c r="M8" i="12"/>
  <c r="M9" i="12"/>
  <c r="M10" i="12"/>
  <c r="M12" i="12"/>
  <c r="M13" i="12"/>
  <c r="M14" i="12"/>
  <c r="M20" i="12"/>
  <c r="M21" i="12"/>
  <c r="M22" i="12"/>
  <c r="M23" i="12"/>
  <c r="M25" i="12"/>
  <c r="M26" i="12"/>
  <c r="M27" i="12"/>
  <c r="M29" i="12"/>
  <c r="M30" i="12"/>
  <c r="M31" i="12"/>
  <c r="M32" i="12"/>
  <c r="M34" i="12"/>
  <c r="M35" i="12"/>
  <c r="M37" i="12"/>
  <c r="M38" i="12"/>
  <c r="M39" i="12"/>
  <c r="M41" i="12"/>
  <c r="M42" i="12"/>
  <c r="M48" i="12"/>
  <c r="M49" i="12"/>
  <c r="M50" i="12"/>
  <c r="M54" i="12"/>
  <c r="M155" i="12" s="1"/>
  <c r="M55" i="12"/>
  <c r="M56" i="12"/>
  <c r="M157" i="12" s="1"/>
  <c r="M57" i="12"/>
  <c r="M58" i="12"/>
  <c r="M159" i="12" s="1"/>
  <c r="M59" i="12"/>
  <c r="M160" i="12" s="1"/>
  <c r="M63" i="12"/>
  <c r="M64" i="12"/>
  <c r="M65" i="12"/>
  <c r="M66" i="12"/>
  <c r="M67" i="12"/>
  <c r="M68" i="12"/>
  <c r="M69" i="12"/>
  <c r="M70" i="12"/>
  <c r="M71" i="12"/>
  <c r="M72" i="12"/>
  <c r="M74" i="12"/>
  <c r="M75" i="12"/>
  <c r="M76" i="12"/>
  <c r="M77" i="12"/>
  <c r="M78" i="12"/>
  <c r="M79" i="12"/>
  <c r="M80" i="12"/>
  <c r="M81" i="12"/>
  <c r="M82" i="12"/>
  <c r="M86" i="12"/>
  <c r="M87" i="12"/>
  <c r="M88" i="12"/>
  <c r="M92" i="12"/>
  <c r="M94" i="12"/>
  <c r="M95" i="12"/>
  <c r="M97" i="12"/>
  <c r="M98" i="12"/>
  <c r="M99" i="12"/>
  <c r="M100" i="12"/>
  <c r="M102" i="12"/>
  <c r="M103" i="12"/>
  <c r="M104" i="12"/>
  <c r="M105" i="12"/>
  <c r="M106" i="12"/>
  <c r="M107" i="12"/>
  <c r="M110" i="12"/>
  <c r="M111" i="12"/>
  <c r="M112" i="12"/>
  <c r="M113" i="12"/>
  <c r="M114" i="12"/>
  <c r="M115" i="12"/>
  <c r="M116" i="12"/>
  <c r="M117" i="12"/>
  <c r="M118" i="12"/>
  <c r="M121" i="12"/>
  <c r="M122" i="12"/>
  <c r="M123" i="12"/>
  <c r="M126" i="12"/>
  <c r="M127" i="12"/>
  <c r="M128" i="12"/>
  <c r="M131" i="12"/>
  <c r="M133" i="12"/>
  <c r="M134" i="12"/>
  <c r="M135" i="12"/>
  <c r="M137" i="12"/>
  <c r="M138" i="12"/>
  <c r="M139" i="12"/>
  <c r="M140" i="12"/>
  <c r="A154" i="12"/>
  <c r="H154" i="12"/>
  <c r="J154" i="12"/>
  <c r="K154" i="12"/>
  <c r="L154" i="12"/>
  <c r="D155" i="12"/>
  <c r="F155" i="12"/>
  <c r="G155" i="12"/>
  <c r="H155" i="12"/>
  <c r="I155" i="12"/>
  <c r="J155" i="12"/>
  <c r="K155" i="12"/>
  <c r="L155" i="12"/>
  <c r="D156" i="12"/>
  <c r="F156" i="12"/>
  <c r="G156" i="12"/>
  <c r="H156" i="12"/>
  <c r="I156" i="12"/>
  <c r="J156" i="12"/>
  <c r="K156" i="12"/>
  <c r="L156" i="12"/>
  <c r="M156" i="12"/>
  <c r="D157" i="12"/>
  <c r="F157" i="12"/>
  <c r="G157" i="12"/>
  <c r="H157" i="12"/>
  <c r="I157" i="12"/>
  <c r="J157" i="12"/>
  <c r="K157" i="12"/>
  <c r="L157" i="12"/>
  <c r="D158" i="12"/>
  <c r="F158" i="12"/>
  <c r="G158" i="12"/>
  <c r="H158" i="12"/>
  <c r="I158" i="12"/>
  <c r="J158" i="12"/>
  <c r="K158" i="12"/>
  <c r="L158" i="12"/>
  <c r="M158" i="12"/>
  <c r="D159" i="12"/>
  <c r="F159" i="12"/>
  <c r="G159" i="12"/>
  <c r="H159" i="12"/>
  <c r="I159" i="12"/>
  <c r="J159" i="12"/>
  <c r="K159" i="12"/>
  <c r="L159" i="12"/>
  <c r="D160" i="12"/>
  <c r="F160" i="12"/>
  <c r="G160" i="12"/>
  <c r="H160" i="12"/>
  <c r="I160" i="12"/>
  <c r="J160" i="12"/>
  <c r="K160" i="12"/>
  <c r="L160" i="12"/>
  <c r="M164" i="12"/>
  <c r="M165" i="12"/>
  <c r="M166" i="12"/>
  <c r="M167" i="12"/>
  <c r="M168" i="12"/>
  <c r="M171" i="12" l="1"/>
  <c r="M161" i="12"/>
  <c r="M172" i="12"/>
  <c r="M169" i="12"/>
  <c r="M143" i="12"/>
  <c r="M144" i="12"/>
  <c r="G136" i="10" s="1"/>
  <c r="M145" i="12"/>
  <c r="M142" i="12"/>
  <c r="M129" i="12"/>
  <c r="M15" i="12"/>
  <c r="M95" i="13"/>
  <c r="M189" i="13"/>
  <c r="A171" i="12"/>
  <c r="A173" i="12" s="1"/>
  <c r="M43" i="12"/>
  <c r="G55" i="10"/>
  <c r="G66" i="10"/>
  <c r="M170" i="12" l="1"/>
  <c r="M173" i="12"/>
  <c r="D150" i="10"/>
  <c r="M146" i="12"/>
  <c r="M192" i="13"/>
  <c r="G134" i="10" s="1"/>
  <c r="M193" i="13"/>
  <c r="A170" i="12"/>
  <c r="G88" i="10"/>
  <c r="M194" i="13" l="1"/>
  <c r="G115" i="10"/>
  <c r="G31" i="10"/>
  <c r="G29" i="10"/>
  <c r="G46" i="10"/>
  <c r="G114" i="10"/>
  <c r="G111" i="10"/>
  <c r="G84" i="10"/>
  <c r="G83" i="10"/>
  <c r="G106" i="10"/>
  <c r="G103" i="10"/>
  <c r="G100" i="10"/>
  <c r="G97" i="10"/>
  <c r="G94" i="10"/>
  <c r="G64" i="10"/>
  <c r="G108" i="10" l="1"/>
  <c r="G91" i="10"/>
  <c r="G80" i="10"/>
  <c r="G79" i="10"/>
  <c r="G76" i="10" s="1"/>
  <c r="G73" i="10"/>
  <c r="G38" i="10"/>
  <c r="G37" i="10"/>
  <c r="G45" i="10"/>
  <c r="G44" i="10"/>
  <c r="G13" i="10"/>
  <c r="G70" i="10"/>
  <c r="G69" i="10"/>
  <c r="G65" i="10"/>
  <c r="G63" i="10"/>
  <c r="G62" i="10"/>
  <c r="G61" i="10"/>
  <c r="G52" i="10"/>
  <c r="G51" i="10"/>
  <c r="G41" i="10"/>
  <c r="G34" i="10"/>
  <c r="G33" i="10"/>
  <c r="G32" i="10"/>
  <c r="G28" i="10"/>
  <c r="G25" i="10"/>
  <c r="G24" i="10"/>
  <c r="G23" i="10"/>
  <c r="G57" i="10" l="1"/>
  <c r="G48" i="10"/>
  <c r="G20" i="10"/>
  <c r="G144" i="10" l="1"/>
  <c r="G145" i="10" l="1"/>
  <c r="G146" i="10" s="1"/>
  <c r="G153" i="10"/>
  <c r="G154" i="10" l="1"/>
  <c r="G155" i="10"/>
</calcChain>
</file>

<file path=xl/sharedStrings.xml><?xml version="1.0" encoding="utf-8"?>
<sst xmlns="http://schemas.openxmlformats.org/spreadsheetml/2006/main" count="1210" uniqueCount="786">
  <si>
    <t>Extension et Restructuration de Kedge Business School</t>
  </si>
  <si>
    <t>N°</t>
  </si>
  <si>
    <t>Désignation</t>
  </si>
  <si>
    <t>U</t>
  </si>
  <si>
    <t>Prix Unitaire</t>
  </si>
  <si>
    <t>Montant € HT</t>
  </si>
  <si>
    <t>GENERALITES</t>
  </si>
  <si>
    <t>pm</t>
  </si>
  <si>
    <t>Pour mémoire</t>
  </si>
  <si>
    <t>TVA A 20%</t>
  </si>
  <si>
    <t xml:space="preserve">
OPERATION VESTIAIRES RUGBY A PESSAC
</t>
  </si>
  <si>
    <t>ens</t>
  </si>
  <si>
    <t>u</t>
  </si>
  <si>
    <t>* Les quantités demandées sont estimatives. Le marché est conclu pour un montant forfaitaire, non dépendant des quantités réellement réalisées</t>
  </si>
  <si>
    <t>Décomposition</t>
  </si>
  <si>
    <t>%</t>
  </si>
  <si>
    <t>précisions</t>
  </si>
  <si>
    <t>Main d'œuvre</t>
  </si>
  <si>
    <t>Matériels et équipements</t>
  </si>
  <si>
    <t>Produits et consommables</t>
  </si>
  <si>
    <t>Frais divers</t>
  </si>
  <si>
    <t>Autres (à préciser): BET et encadrement</t>
  </si>
  <si>
    <t>Total sur 100%</t>
  </si>
  <si>
    <t>Marge en % sur le lot concerné</t>
  </si>
  <si>
    <t>Qté indicative</t>
  </si>
  <si>
    <t>Qté entreprise*</t>
  </si>
  <si>
    <t>Tableau de structure des prix</t>
  </si>
  <si>
    <t xml:space="preserve">IMPORTANT : </t>
  </si>
  <si>
    <t xml:space="preserve">1/ Le pouvoir adjudicateur est soumis au respect du secret des affaires : en vertu de l'article L2132-1 du code de la commande publique," l'acheteur ne peut communiquer les informations confidentielles dont il a eu connaissance lors de la procédure de passation, telles que celles dont la divulgation violerait le secret des affaires, ou celles dont la communication pourrait nuire à une concurrence loyale entre les opérateurs économiques, telle que la communication en cours de consultation du montant total ou du prix détaillé des offres." En conséquence, en aucun cas les informations complétées ci-dessous ne seront divulguées. </t>
  </si>
  <si>
    <t>2/ La date de référence est la date de détermination des prix initiaux (= date limite de remise des offres fixée au règlement de la consultation)</t>
  </si>
  <si>
    <t>3/ Les lignes ci-dessous en violet doivent obligatoirement être complétées</t>
  </si>
  <si>
    <t>LOT 02 - MODULAIRES</t>
  </si>
  <si>
    <t>CADRE REGLEMENTAIRE ET NORMATIF</t>
  </si>
  <si>
    <t>OUVRAGES PREALABLES</t>
  </si>
  <si>
    <t xml:space="preserve">PRESCRIPTIONS TECHNIQUES </t>
  </si>
  <si>
    <t>2.3</t>
  </si>
  <si>
    <t>2.2</t>
  </si>
  <si>
    <t>2.1</t>
  </si>
  <si>
    <t>2.4.1</t>
  </si>
  <si>
    <t>2.4</t>
  </si>
  <si>
    <t>pm = Pour mémoire, à inclure dans les prix unitaires des ouvrages</t>
  </si>
  <si>
    <t>2.4.2</t>
  </si>
  <si>
    <t xml:space="preserve">Module de type 1 </t>
  </si>
  <si>
    <t xml:space="preserve">Module de type 2 </t>
  </si>
  <si>
    <t>Module de type 3</t>
  </si>
  <si>
    <t>TOITURE TERRASSE</t>
  </si>
  <si>
    <t xml:space="preserve">Toiture en bac acier galvanisé </t>
  </si>
  <si>
    <t>Ligne de vie</t>
  </si>
  <si>
    <t>Supports de garde-corps de type Agryss</t>
  </si>
  <si>
    <t>m²</t>
  </si>
  <si>
    <t>Accès toiture profil d'accroche + échelle</t>
  </si>
  <si>
    <t>ml</t>
  </si>
  <si>
    <t>2.4.2.1</t>
  </si>
  <si>
    <t>2.4.2.2</t>
  </si>
  <si>
    <t>2.4.2.3</t>
  </si>
  <si>
    <t>FACADES</t>
  </si>
  <si>
    <t>BATIMENT MODULAIRE : OSSATURE ACIER</t>
  </si>
  <si>
    <t>2.4.3</t>
  </si>
  <si>
    <t xml:space="preserve">MENUISERIES EXTERIEURES </t>
  </si>
  <si>
    <t>OSSATURE – TOITURE - FACADES – PLANCHER</t>
  </si>
  <si>
    <t>2.4.4</t>
  </si>
  <si>
    <t>SERRURERIE METALLERIE : AUVENT</t>
  </si>
  <si>
    <t>TRAVAUX PREPARATOIRES</t>
  </si>
  <si>
    <t>TERRASSEMENTS</t>
  </si>
  <si>
    <t>Parois en panneaux sandwich</t>
  </si>
  <si>
    <t>2.4.4.1</t>
  </si>
  <si>
    <t>2.4.4.2</t>
  </si>
  <si>
    <t>PORTES EXTERIEURES</t>
  </si>
  <si>
    <t>CHASSIS VITRES</t>
  </si>
  <si>
    <t>PEX01</t>
  </si>
  <si>
    <t>PEXV01</t>
  </si>
  <si>
    <t>PEX02</t>
  </si>
  <si>
    <t>PEX03</t>
  </si>
  <si>
    <t>PEX04</t>
  </si>
  <si>
    <t>MEXT01</t>
  </si>
  <si>
    <t>MEXT02</t>
  </si>
  <si>
    <t>2.4.4.3</t>
  </si>
  <si>
    <t>Structure auvent</t>
  </si>
  <si>
    <t>2.4.2.4</t>
  </si>
  <si>
    <t>PLANCHER</t>
  </si>
  <si>
    <t>Plancher bois ciment</t>
  </si>
  <si>
    <t>Sorties en toiture</t>
  </si>
  <si>
    <t>ventilation primaire</t>
  </si>
  <si>
    <t>sortie VMC</t>
  </si>
  <si>
    <t xml:space="preserve">VOLET ROULANT </t>
  </si>
  <si>
    <t>Volet roulant - MEXT01</t>
  </si>
  <si>
    <t>2.4.5</t>
  </si>
  <si>
    <t xml:space="preserve">MENUISERIES INTERIEURES </t>
  </si>
  <si>
    <t>2.4.5.1</t>
  </si>
  <si>
    <t>PORTES INTERIEURES</t>
  </si>
  <si>
    <t>P01</t>
  </si>
  <si>
    <t>P02</t>
  </si>
  <si>
    <t>2.4.6</t>
  </si>
  <si>
    <t>PEX03bis</t>
  </si>
  <si>
    <t>2.4.6.1</t>
  </si>
  <si>
    <t>CLOISON COUPE FEU</t>
  </si>
  <si>
    <t>Cloison plâtre 98mm REI60</t>
  </si>
  <si>
    <t>2.4.6.2</t>
  </si>
  <si>
    <t>CLOISON EN PANNEAUX SANDWICH DOUBLEE</t>
  </si>
  <si>
    <t>CLOISON EN PANNEAUX SANDWICH SIMPLE</t>
  </si>
  <si>
    <t>Cloisons doubles</t>
  </si>
  <si>
    <t>Cloisons simples</t>
  </si>
  <si>
    <t>CLOISONNEMENT-DOUBLAGE</t>
  </si>
  <si>
    <t>2.4.6.3</t>
  </si>
  <si>
    <t>2.4.6.4</t>
  </si>
  <si>
    <t>DOUBLAGE PLATRE DES PAROIS INTERIEURES</t>
  </si>
  <si>
    <t>2.4.6.5</t>
  </si>
  <si>
    <t>MOBILIER</t>
  </si>
  <si>
    <t xml:space="preserve">Cloisonnettes séparatives </t>
  </si>
  <si>
    <t>SEPARATIFS URINOIRS</t>
  </si>
  <si>
    <t>Patères</t>
  </si>
  <si>
    <t>Bancs</t>
  </si>
  <si>
    <t>2.4.7</t>
  </si>
  <si>
    <t>FAUX-PLAFONDS</t>
  </si>
  <si>
    <t>P2 - PLAFOND PLATRE COUPE FEU 1H (EI60)</t>
  </si>
  <si>
    <t>Plafond P2</t>
  </si>
  <si>
    <t>2.4.7.2</t>
  </si>
  <si>
    <t>Isolation sous plancher</t>
  </si>
  <si>
    <t>Trappe dans plancher</t>
  </si>
  <si>
    <t>Isolation de plafond pour toiture bac acier</t>
  </si>
  <si>
    <t xml:space="preserve">Plafond P3 </t>
  </si>
  <si>
    <t>Plafond P3 hygiène</t>
  </si>
  <si>
    <t>2.4.8</t>
  </si>
  <si>
    <t xml:space="preserve">REVETEMENTS DE SOL </t>
  </si>
  <si>
    <t>2.4.8.1</t>
  </si>
  <si>
    <t>2.4.8.2</t>
  </si>
  <si>
    <t>2.4.8.3</t>
  </si>
  <si>
    <t>2.4.8.4</t>
  </si>
  <si>
    <t>PREPARATION DES SUPPORTS</t>
  </si>
  <si>
    <t>S1 - CARRELAGE GRES CERAME</t>
  </si>
  <si>
    <t>S2 - CARRELAGE GRES CERAME ANTI-DERAPANT</t>
  </si>
  <si>
    <t>2.4.8.5</t>
  </si>
  <si>
    <t>SIPHONS DE SOL</t>
  </si>
  <si>
    <t>20x20cm</t>
  </si>
  <si>
    <t>40x40cm</t>
  </si>
  <si>
    <t>PLINTHES ASSORTIES AU CARRELAGE</t>
  </si>
  <si>
    <t>P1 - Plafond en bac acier galvanisé thermolaqué</t>
  </si>
  <si>
    <t>P1 bis - Plafond en bac acier micro-perforé  galvanisé thermolaqué</t>
  </si>
  <si>
    <t>2.4.5.2</t>
  </si>
  <si>
    <t>2.4.5.3</t>
  </si>
  <si>
    <t>SIGNALETIQUE</t>
  </si>
  <si>
    <t>Signalétique intérieure et extérieure</t>
  </si>
  <si>
    <t>PEX05</t>
  </si>
  <si>
    <t>2.4.3.1</t>
  </si>
  <si>
    <t>AUVENT</t>
  </si>
  <si>
    <t>GRILLES DE FACADE</t>
  </si>
  <si>
    <r>
      <rPr>
        <sz val="8"/>
        <rFont val="Open Sauce Sans"/>
      </rPr>
      <t>Grille à ventelles</t>
    </r>
    <r>
      <rPr>
        <b/>
        <sz val="8"/>
        <rFont val="Open Sauce Sans"/>
      </rPr>
      <t xml:space="preserve"> </t>
    </r>
  </si>
  <si>
    <t xml:space="preserve">Couverture auvent </t>
  </si>
  <si>
    <t>2.4.3.2</t>
  </si>
  <si>
    <t>P3 - FAUX-PLAFOND SUSPENDU EN DALLES MINERALES</t>
  </si>
  <si>
    <t>Doublage Coupe-Feu EI60</t>
  </si>
  <si>
    <t>2.4.7.1</t>
  </si>
  <si>
    <t>TOTAL TVA 20,000 %</t>
  </si>
  <si>
    <t>ASSISTANCE ET MISE EN SERVICE</t>
  </si>
  <si>
    <t>ÉLECTRICITÉ RÉGULATION</t>
  </si>
  <si>
    <t>CIRCULATEURS</t>
  </si>
  <si>
    <t>MITIGEUR</t>
  </si>
  <si>
    <t>BALLON DE STOCKAGE ECS</t>
  </si>
  <si>
    <t>Variante</t>
  </si>
  <si>
    <t>2,4,13.2.7</t>
  </si>
  <si>
    <t>2,4,13.2.6</t>
  </si>
  <si>
    <t>2,4,13.2.5</t>
  </si>
  <si>
    <t>2,4,13.2.4</t>
  </si>
  <si>
    <t>2,4,13.2.3</t>
  </si>
  <si>
    <t>POMPE A CHALEUR CO2</t>
  </si>
  <si>
    <t>2,4,13.2.2</t>
  </si>
  <si>
    <t>PRODUCTION EAU CHAUDE SANITAIRE</t>
  </si>
  <si>
    <t>MONTANT TTC 02 - PLOMBERIE SANITAIRE CHAUFFAGE VENTILATION</t>
  </si>
  <si>
    <t>MONTANT TVA A 20,000%</t>
  </si>
  <si>
    <t>MONTANT HT    PLOMBERIE SANITAIRE CHAUFFAGE VENTILATION</t>
  </si>
  <si>
    <t>Sous-Total HT de CHAUFFAGE VENTILATION PLOMBERIE</t>
  </si>
  <si>
    <t>Sous-Total HT de GESTION TECHNIQUE DU BATIMENT</t>
  </si>
  <si>
    <t>PM</t>
  </si>
  <si>
    <t>FONCTIONALITES ATTENDUES</t>
  </si>
  <si>
    <t>2,4,14.6</t>
  </si>
  <si>
    <t>Imagerie</t>
  </si>
  <si>
    <t>Intégration</t>
  </si>
  <si>
    <t>Câblage</t>
  </si>
  <si>
    <t>CABLAGE / INTEGRATION / IMAGERIE</t>
  </si>
  <si>
    <t>2,4,14.5</t>
  </si>
  <si>
    <t>AUTOMATES ET MATERIEL ACTIF</t>
  </si>
  <si>
    <t>2,4,14.4</t>
  </si>
  <si>
    <t>RESEAU ETHERNET</t>
  </si>
  <si>
    <t>2,4,14.3</t>
  </si>
  <si>
    <t>SUPERVISION</t>
  </si>
  <si>
    <t>2,4,14.2</t>
  </si>
  <si>
    <t>Non-Compris dans Défaut</t>
  </si>
  <si>
    <t>PRINCIPE GENERAL</t>
  </si>
  <si>
    <t>2,4,14.1</t>
  </si>
  <si>
    <t>GESTION TECHNIQUE DU BATIMENT</t>
  </si>
  <si>
    <t>2,4,14</t>
  </si>
  <si>
    <t>Sous-Total HT de PLOMBERIE SANITAIRES</t>
  </si>
  <si>
    <t>Désinfection et rinçage</t>
  </si>
  <si>
    <t>Signalisation</t>
  </si>
  <si>
    <t>Essais et réglages</t>
  </si>
  <si>
    <t>DIVERS</t>
  </si>
  <si>
    <t>2,4,13.8</t>
  </si>
  <si>
    <t>Attente lave-linge</t>
  </si>
  <si>
    <t>2,4,13.7.3</t>
  </si>
  <si>
    <t>Attente EF Auto laveuse + poste de désinfection</t>
  </si>
  <si>
    <t>2,4,13.7.2</t>
  </si>
  <si>
    <t>PP - Robinet de puisage</t>
  </si>
  <si>
    <t>2,4,13.7.1</t>
  </si>
  <si>
    <t>ALIMENTATIONS DIVERSES</t>
  </si>
  <si>
    <t>2,4,13.7</t>
  </si>
  <si>
    <t>Poubelle murale</t>
  </si>
  <si>
    <t>2,4,13.6.9</t>
  </si>
  <si>
    <t>Distributeur essuie-mains</t>
  </si>
  <si>
    <t>2,4,13.6.8</t>
  </si>
  <si>
    <t>Distributeur à savon</t>
  </si>
  <si>
    <t>2,4,13.6.7</t>
  </si>
  <si>
    <t>Sèche-cheveux électrique</t>
  </si>
  <si>
    <t>2,4,13.6.6</t>
  </si>
  <si>
    <t>Sèche-mains électrique</t>
  </si>
  <si>
    <t>2,4,13.6.5</t>
  </si>
  <si>
    <t>Distributeur de papier WC</t>
  </si>
  <si>
    <t>2,4,13.6.4</t>
  </si>
  <si>
    <t>Barre d'appui de douche</t>
  </si>
  <si>
    <t>2,4,13.6.3</t>
  </si>
  <si>
    <t>Siège de douche</t>
  </si>
  <si>
    <t>2,4,13.6.2</t>
  </si>
  <si>
    <t>Barre de relèvement</t>
  </si>
  <si>
    <t>2,4,13.6.1</t>
  </si>
  <si>
    <t>ACCASTILLAGES</t>
  </si>
  <si>
    <t>2,4,13.6</t>
  </si>
  <si>
    <t>B1 Borne fontaine</t>
  </si>
  <si>
    <t>2,4,13.5.9</t>
  </si>
  <si>
    <t>Robinetterie Poste d'eau</t>
  </si>
  <si>
    <t>Poste d'eau</t>
  </si>
  <si>
    <t>VI1 Ensemble Poste d'eau local ménage</t>
  </si>
  <si>
    <t>2,4,13.5.8</t>
  </si>
  <si>
    <t>Robinetterie urinoir</t>
  </si>
  <si>
    <t>urinoir</t>
  </si>
  <si>
    <t>UR1 - Ensemble Urinoir</t>
  </si>
  <si>
    <t>2,4,13.5.7</t>
  </si>
  <si>
    <t>DO2 - Ensemble Douche PMR</t>
  </si>
  <si>
    <t>2,4,13.5.6</t>
  </si>
  <si>
    <t>DO1 - Ensemble Douche</t>
  </si>
  <si>
    <t>2,4,13.5.5</t>
  </si>
  <si>
    <t>Robinetterie plans vasques</t>
  </si>
  <si>
    <t>Plan vasque PMR</t>
  </si>
  <si>
    <t>LA2 - Ensemble Lavabo autoportant PMR</t>
  </si>
  <si>
    <t>2,4,13.5.4</t>
  </si>
  <si>
    <t>Plan vasque</t>
  </si>
  <si>
    <t>LM1 - Ensemble Lave-Mains de face</t>
  </si>
  <si>
    <t>2,4,13.5.3</t>
  </si>
  <si>
    <t>WC1 - Ensemble WC au sol</t>
  </si>
  <si>
    <t>2,4,13.5.2</t>
  </si>
  <si>
    <t>Généralités</t>
  </si>
  <si>
    <t>2,4,13.5.1</t>
  </si>
  <si>
    <t>APPAREILS SANITAIRES</t>
  </si>
  <si>
    <t>2,4,13.5</t>
  </si>
  <si>
    <t>Ventilation Primaire</t>
  </si>
  <si>
    <t>2,4,13.4.2</t>
  </si>
  <si>
    <t>Tube PVC Ø100</t>
  </si>
  <si>
    <t>Tube PVC Ø40</t>
  </si>
  <si>
    <t>Conduits d'évacuation</t>
  </si>
  <si>
    <t>2,4,13.4.1</t>
  </si>
  <si>
    <t>EVACUATIONS EAUX USEES</t>
  </si>
  <si>
    <t>2,4,13.4</t>
  </si>
  <si>
    <t>inclus</t>
  </si>
  <si>
    <t>Robinetterie</t>
  </si>
  <si>
    <t>Calorifuge classe 3</t>
  </si>
  <si>
    <t>Cuivre Ø50x52</t>
  </si>
  <si>
    <t>Cuivre Ø33x35</t>
  </si>
  <si>
    <t>Cuivre Ø26x28</t>
  </si>
  <si>
    <t>Cuivre Ø20x22</t>
  </si>
  <si>
    <t>Cuivre Ø16x18</t>
  </si>
  <si>
    <t>Cuivre Ø14x16</t>
  </si>
  <si>
    <t>Cuivre Ø12x14</t>
  </si>
  <si>
    <t>Distribution ECS + bouclage ECS</t>
  </si>
  <si>
    <t>Cuivre Ø40x42</t>
  </si>
  <si>
    <t>PEX-A sous dallage DN32</t>
  </si>
  <si>
    <t>Distribution Eau Froide</t>
  </si>
  <si>
    <t>DISTRIBUTION EF/ECS/BECS</t>
  </si>
  <si>
    <t>2,4,13.3</t>
  </si>
  <si>
    <t>PRINCIPE</t>
  </si>
  <si>
    <t>2,4,13.2.1</t>
  </si>
  <si>
    <t>2,4,13.2</t>
  </si>
  <si>
    <t>Réducteur de pression + vanne d'arrêt générale</t>
  </si>
  <si>
    <t>2,4,13.1.3</t>
  </si>
  <si>
    <t>2,4,13.1.2</t>
  </si>
  <si>
    <t>2,4,13.1.1</t>
  </si>
  <si>
    <t>ADDUCTION EAU FROIDE</t>
  </si>
  <si>
    <t>2,4,13.1</t>
  </si>
  <si>
    <t>PLOMBERIE SANITAIRES</t>
  </si>
  <si>
    <t>2,4,13</t>
  </si>
  <si>
    <t>Sous-Total HT de VENTILATION</t>
  </si>
  <si>
    <t>2,4,12.9</t>
  </si>
  <si>
    <t>REJETS D'AIR EN TOITURE</t>
  </si>
  <si>
    <t>2,4,12.8</t>
  </si>
  <si>
    <t>GRILLES D'ENTREES D'AIR MURALES</t>
  </si>
  <si>
    <t>2,4,12.7</t>
  </si>
  <si>
    <t>ELECTRICITE</t>
  </si>
  <si>
    <t>2,4,12.6</t>
  </si>
  <si>
    <t>Clapets coupe feu autocommandés</t>
  </si>
  <si>
    <t>2,4,12.5.2</t>
  </si>
  <si>
    <t>Piège à sons</t>
  </si>
  <si>
    <t>2,4,12.5.1</t>
  </si>
  <si>
    <t>EQUIPEMENTS</t>
  </si>
  <si>
    <t>2,4,12.5</t>
  </si>
  <si>
    <t>Gaine acier galvanisée Ø250</t>
  </si>
  <si>
    <t>Gaine acier galvanisée Ø200</t>
  </si>
  <si>
    <t>Gaine acier galvanisée Ø160</t>
  </si>
  <si>
    <t>Gaine acier galvanisée Ø125</t>
  </si>
  <si>
    <t>GAINES AERAULIQUES</t>
  </si>
  <si>
    <t>2,4,12.4</t>
  </si>
  <si>
    <t>TYPE CF - BOUCHES COUPE-FEU</t>
  </si>
  <si>
    <t>2,4,12.3.1</t>
  </si>
  <si>
    <t>TYPE C - REPRISE 600 x 600</t>
  </si>
  <si>
    <t>TYPE A - BOUCHES D'EXTRACTION</t>
  </si>
  <si>
    <t>BOUCHES D'EXTRACTION</t>
  </si>
  <si>
    <t>2,4,12.3</t>
  </si>
  <si>
    <t>VMC04</t>
  </si>
  <si>
    <t>VMC03</t>
  </si>
  <si>
    <t>VMC02</t>
  </si>
  <si>
    <t>VMC01</t>
  </si>
  <si>
    <t>CAISSON DE VENTILATION</t>
  </si>
  <si>
    <t>2,4,12.2</t>
  </si>
  <si>
    <t>2,4,12.1</t>
  </si>
  <si>
    <t>VENTILATION</t>
  </si>
  <si>
    <t>2,4,12</t>
  </si>
  <si>
    <t>Sous-Total HT de CHAUFFAGE</t>
  </si>
  <si>
    <t>Thermostat d'ambiance programmable communicant</t>
  </si>
  <si>
    <t>Raccordement électrique radiAteurs</t>
  </si>
  <si>
    <t>ÉLECTRICITÉ / RÉGULATION</t>
  </si>
  <si>
    <t>2,4,11.3</t>
  </si>
  <si>
    <t>1500 W</t>
  </si>
  <si>
    <t>1000 W</t>
  </si>
  <si>
    <t>500 W</t>
  </si>
  <si>
    <t>RADIATEUR ÉLECTRIQUE</t>
  </si>
  <si>
    <t>2,4,11.2</t>
  </si>
  <si>
    <t>2,4,11.1</t>
  </si>
  <si>
    <t>CHAUFFAGE</t>
  </si>
  <si>
    <t>2,4,11</t>
  </si>
  <si>
    <t>Ref. Env.</t>
  </si>
  <si>
    <t>Montant HT</t>
  </si>
  <si>
    <t>TVA</t>
  </si>
  <si>
    <t>Qté ent.</t>
  </si>
  <si>
    <t>Qté</t>
  </si>
  <si>
    <t>Ref.</t>
  </si>
  <si>
    <t>MONTANT TTC  - ELECTRICITE COURANTS FORTS &amp; FAIBLES</t>
  </si>
  <si>
    <t>MONTANT HT  - ELECTRICITE COURANTS FORTS &amp; FAIBLES</t>
  </si>
  <si>
    <t>Principe</t>
  </si>
  <si>
    <t>DISTRIBUTION</t>
  </si>
  <si>
    <t>Sous-Total HT de ELECTRICITE COURANTS FAIBLES</t>
  </si>
  <si>
    <t>Sous-Total HT de SYSTEME WATTSENSE</t>
  </si>
  <si>
    <t>Mise en service</t>
  </si>
  <si>
    <t>2.4.10.19.3</t>
  </si>
  <si>
    <t>Alimentation Modules WATTSENSE</t>
  </si>
  <si>
    <t>2.4.10.19.2</t>
  </si>
  <si>
    <t>2.4.10.19.1</t>
  </si>
  <si>
    <t>SYSTEME WATTSENSE</t>
  </si>
  <si>
    <t>2.4.10.19</t>
  </si>
  <si>
    <t>Alimentation Modules GTB</t>
  </si>
  <si>
    <t>2.4.10.18.8</t>
  </si>
  <si>
    <t>2.4.10.18.7</t>
  </si>
  <si>
    <t>Câblage pilotage depuis l'AGBT</t>
  </si>
  <si>
    <t>2.4.10.18.6</t>
  </si>
  <si>
    <t>Recette</t>
  </si>
  <si>
    <t>2.4.10.18.5</t>
  </si>
  <si>
    <t>Câble de distribution 6A F6004</t>
  </si>
  <si>
    <t>2.4.10.18.4</t>
  </si>
  <si>
    <t>Câblage de distribution</t>
  </si>
  <si>
    <t>2.4.10.18.3</t>
  </si>
  <si>
    <t>Prise RJ45 encastrée ou saillie étanche-MOSAIC</t>
  </si>
  <si>
    <t>2.4.10.18.2</t>
  </si>
  <si>
    <t>2.4.10.18.1</t>
  </si>
  <si>
    <t>2.4.10.18</t>
  </si>
  <si>
    <t>Sous-Total HT de COUVERTURE WIFI+DECT</t>
  </si>
  <si>
    <t>2.4.10.17.8</t>
  </si>
  <si>
    <t>2.4.10.17.7</t>
  </si>
  <si>
    <t>Borne Wifi</t>
  </si>
  <si>
    <t>2.4.10.17.6</t>
  </si>
  <si>
    <t>2.4.10.17.5</t>
  </si>
  <si>
    <t>2.4.10.17.4</t>
  </si>
  <si>
    <t>Alimentation borne DECT</t>
  </si>
  <si>
    <t>2.4.10.17.3</t>
  </si>
  <si>
    <t>Alimentation borne WIFI</t>
  </si>
  <si>
    <t>2.4.10.17.2</t>
  </si>
  <si>
    <t>2.4.10.17.1</t>
  </si>
  <si>
    <t>COUVERTURE WIFI+DECT</t>
  </si>
  <si>
    <t>2.4.10.17</t>
  </si>
  <si>
    <t>Sous-Total HT de CONTROLE D'ACCES ET INTRUSION</t>
  </si>
  <si>
    <t>Complément supervision</t>
  </si>
  <si>
    <t>2.4.10.16.13</t>
  </si>
  <si>
    <t>Report de secours</t>
  </si>
  <si>
    <t>2.4.10.16.12</t>
  </si>
  <si>
    <t>Mise en service et formation</t>
  </si>
  <si>
    <t>2.4.10.16.11</t>
  </si>
  <si>
    <t>2.4.10.16.10</t>
  </si>
  <si>
    <t>Badges de proximité</t>
  </si>
  <si>
    <t>2.4.10.16.9</t>
  </si>
  <si>
    <t>Lecteur de badges</t>
  </si>
  <si>
    <t>2.4.10.16.8</t>
  </si>
  <si>
    <t>Bouton de sortie</t>
  </si>
  <si>
    <t>2.4.10.16.7</t>
  </si>
  <si>
    <t>Sirène intérieur</t>
  </si>
  <si>
    <t>2.4.10.16.6</t>
  </si>
  <si>
    <t>Centrale</t>
  </si>
  <si>
    <t>2.4.10.16.5</t>
  </si>
  <si>
    <t>Gestionnaire Local d'Issu de Secours (GLIS)</t>
  </si>
  <si>
    <t>2.4.10.16.4</t>
  </si>
  <si>
    <t>Détecteur bosch bi volumétriques</t>
  </si>
  <si>
    <t>2.4.10.16.3</t>
  </si>
  <si>
    <t>Alimentation caméra</t>
  </si>
  <si>
    <t>2.4.10.16.2</t>
  </si>
  <si>
    <t>Alimentation porte</t>
  </si>
  <si>
    <t>2.4.10.16.1</t>
  </si>
  <si>
    <t>CONTROLE D'ACCES ET INTRUSION</t>
  </si>
  <si>
    <t>2.4.10.16</t>
  </si>
  <si>
    <t>Sous-Total HT de ONDULEUR</t>
  </si>
  <si>
    <t>Sous-Total HT de SYSTEME DE SECURITE INCENDIE</t>
  </si>
  <si>
    <t>Détecteur Avertisseur Autonome de fumée (DAAF)</t>
  </si>
  <si>
    <t>2.4.10.15.13</t>
  </si>
  <si>
    <t xml:space="preserve">Onduleur </t>
  </si>
  <si>
    <t>2.4.10.15.12</t>
  </si>
  <si>
    <t>2.4.10.15.11</t>
  </si>
  <si>
    <t>2.4.10.15.10</t>
  </si>
  <si>
    <t>Alimentation Alarme incendie</t>
  </si>
  <si>
    <t>2.4.10.15.9</t>
  </si>
  <si>
    <t>2.4.10.15.8</t>
  </si>
  <si>
    <t>2.4.10.15.7</t>
  </si>
  <si>
    <t>Tableaux répétiteurs LCD</t>
  </si>
  <si>
    <t>2.4.10.15.6</t>
  </si>
  <si>
    <t>Diffuseur lumineux</t>
  </si>
  <si>
    <t>2.4.10.15.5</t>
  </si>
  <si>
    <t>Diffuseur sonore</t>
  </si>
  <si>
    <t>2.4.10.15.4</t>
  </si>
  <si>
    <t>Déclencheur manuel</t>
  </si>
  <si>
    <t>2.4.10.15.3</t>
  </si>
  <si>
    <t>Alimentation Électrique Secourue (AES)</t>
  </si>
  <si>
    <t>2.4.10.15.2</t>
  </si>
  <si>
    <t>Centralisateur de mise en sécurité incendie</t>
  </si>
  <si>
    <t>2.4.10.15.1</t>
  </si>
  <si>
    <t>SYSTEME DE SECURITE INCENDIE</t>
  </si>
  <si>
    <t>2.4.10.15</t>
  </si>
  <si>
    <t>Alimentation Onduleur rack able baie informatique</t>
  </si>
  <si>
    <t>2.4.10.14.2</t>
  </si>
  <si>
    <t>Onduleur 2000 VA</t>
  </si>
  <si>
    <t>2.4.10.14.1</t>
  </si>
  <si>
    <t>ONDULEUR</t>
  </si>
  <si>
    <t>2.4.10.14</t>
  </si>
  <si>
    <t>Sous-Total HT de PRECABLAGE VDI</t>
  </si>
  <si>
    <t>Alimentation Baie de brassage</t>
  </si>
  <si>
    <t>Émetteur- récepteur</t>
  </si>
  <si>
    <t>Switch 48 ports-6200F</t>
  </si>
  <si>
    <t>Produit actifs</t>
  </si>
  <si>
    <t>2.4.10.13.10</t>
  </si>
  <si>
    <t>2.4.10.13.9</t>
  </si>
  <si>
    <t>2.4.10.13.8</t>
  </si>
  <si>
    <t>Prise RJ45-encastrée-CELIANE</t>
  </si>
  <si>
    <t>2.4.10.13.7</t>
  </si>
  <si>
    <t>Câblage de rocade verticale fibre OS2</t>
  </si>
  <si>
    <t>2.4.10.13.6</t>
  </si>
  <si>
    <t>2.4.10.13.5</t>
  </si>
  <si>
    <t>2.4.10.13.4</t>
  </si>
  <si>
    <t>2.4.10.13.3</t>
  </si>
  <si>
    <t>Connecteur RJ45 blindé cat 6A</t>
  </si>
  <si>
    <t>2.4.10.13.2</t>
  </si>
  <si>
    <t>Coffret 24u</t>
  </si>
  <si>
    <t>2.4.10.13.1</t>
  </si>
  <si>
    <t>PRECABLAGE VDI</t>
  </si>
  <si>
    <t>2.4.10.13</t>
  </si>
  <si>
    <t>Sous-Total HT de ADDUCTION COURANTS FAIBLES</t>
  </si>
  <si>
    <t>2.4.10.12.1</t>
  </si>
  <si>
    <t>ADDUCTION COURANTS FAIBLES</t>
  </si>
  <si>
    <t>2.4.10.12</t>
  </si>
  <si>
    <t>ELECTRICITE COURANTS FAIBLES</t>
  </si>
  <si>
    <t>Sous-Total HT de ELECTRICITE COURANTS FORTS</t>
  </si>
  <si>
    <t>Sous-Total HT de CONTROLE</t>
  </si>
  <si>
    <t>Sous-Total HT de APPAREILLAGES</t>
  </si>
  <si>
    <t>Sous-Total HT de ECLAIRAGE DE SECURITE</t>
  </si>
  <si>
    <t>Sous-Total HT de ECLAIRAGE ARTIFICIEL</t>
  </si>
  <si>
    <t>Sous-Total HT de ALIMENTATIONS SPECIFIQUES</t>
  </si>
  <si>
    <t>FOURREAUX</t>
  </si>
  <si>
    <t>2.4.10.11</t>
  </si>
  <si>
    <t>Caisson de ventilation simple flux</t>
  </si>
  <si>
    <t>2.4.10.10.13</t>
  </si>
  <si>
    <t>Sèche mains</t>
  </si>
  <si>
    <t>2.4.10.10.12</t>
  </si>
  <si>
    <t>Sèche cheveux</t>
  </si>
  <si>
    <t>2.4.10.10.11</t>
  </si>
  <si>
    <t>2.4.10.10.10</t>
  </si>
  <si>
    <t>Défibrillateur</t>
  </si>
  <si>
    <t>2.4.10.10.9</t>
  </si>
  <si>
    <t>2.4.10.10.8</t>
  </si>
  <si>
    <t>2.4.10.10.7</t>
  </si>
  <si>
    <t>Compresseur d'air</t>
  </si>
  <si>
    <t>2.4.10.10.6</t>
  </si>
  <si>
    <t>Photocopieur</t>
  </si>
  <si>
    <t>2.4.10.10.5</t>
  </si>
  <si>
    <t>Pompe à chaleur eau chaude sanitaire</t>
  </si>
  <si>
    <t>2.4.10.10.4</t>
  </si>
  <si>
    <t>Chauffage électrique</t>
  </si>
  <si>
    <t>2.4.10.10.3</t>
  </si>
  <si>
    <t>Lave linge</t>
  </si>
  <si>
    <t>2.4.10.10.2</t>
  </si>
  <si>
    <t>2.4.10.10.1</t>
  </si>
  <si>
    <t>ALIMENTATIONS SPECIFIQUES</t>
  </si>
  <si>
    <t>2.4.10.10</t>
  </si>
  <si>
    <t>2.4.10.9.5</t>
  </si>
  <si>
    <t>Bloc Autonome Portatif d'Intervention</t>
  </si>
  <si>
    <t>2.4.10.9.4</t>
  </si>
  <si>
    <t>Blocs autonomes d'évacuation étanche</t>
  </si>
  <si>
    <t>2.4.10.9.3</t>
  </si>
  <si>
    <t>Télécommande BAES</t>
  </si>
  <si>
    <t>2.4.10.9.2</t>
  </si>
  <si>
    <t>2.4.10.9.1</t>
  </si>
  <si>
    <t>ECLAIRAGE DE SECURITE</t>
  </si>
  <si>
    <t>2.4.10.9</t>
  </si>
  <si>
    <t>2.4.10.8.6</t>
  </si>
  <si>
    <t>Commande depuis les vestiaires des projecteurs du terrain de rugby</t>
  </si>
  <si>
    <t>2.4.10.8.5</t>
  </si>
  <si>
    <t>Horloge astronomique</t>
  </si>
  <si>
    <t>2.4.10.8.4</t>
  </si>
  <si>
    <t>Détecteur de mouvement mural triple détection</t>
  </si>
  <si>
    <t>2.4.10.8.3</t>
  </si>
  <si>
    <t>Détecteur de mouvement miniature étanche</t>
  </si>
  <si>
    <t>2.4.10.8.2</t>
  </si>
  <si>
    <t>Va-et-vient/Bouton poussoir encastré ou saillie étanche</t>
  </si>
  <si>
    <t>2.4.10.8.1</t>
  </si>
  <si>
    <t>COMMANDES</t>
  </si>
  <si>
    <t>2.4.10.8</t>
  </si>
  <si>
    <t>Démontage mat extérieur</t>
  </si>
  <si>
    <t>2.4.10.7.4</t>
  </si>
  <si>
    <t>2.4.10.7.3</t>
  </si>
  <si>
    <t>TYPE D - Projecteur sur mât</t>
  </si>
  <si>
    <t>Type C - Luminaire tubulaire</t>
  </si>
  <si>
    <t>Type B - Luminaire étanche</t>
  </si>
  <si>
    <t>Type A - Hublot carré</t>
  </si>
  <si>
    <t>LUMINAIRES</t>
  </si>
  <si>
    <t>2.4.10.7.2</t>
  </si>
  <si>
    <t>2.4.10.7.1</t>
  </si>
  <si>
    <t>ECLAIRAGE ARTIFICIEL</t>
  </si>
  <si>
    <t>2.4.10.7</t>
  </si>
  <si>
    <t>2.4.10.6.6</t>
  </si>
  <si>
    <t>Coupure générale ventilation</t>
  </si>
  <si>
    <t>2.4.10.6.5</t>
  </si>
  <si>
    <t>Coupure générale électricité</t>
  </si>
  <si>
    <t>2.4.10.6.4</t>
  </si>
  <si>
    <t>Prise de courant 16A+T mono saillie  ou encastrée étanche</t>
  </si>
  <si>
    <t>2.4.10.6.3</t>
  </si>
  <si>
    <t>Prise de courant 16A+T mono encastrée</t>
  </si>
  <si>
    <t>2.4.10.6.2</t>
  </si>
  <si>
    <t>2.4.10.6.1</t>
  </si>
  <si>
    <t>APPAREILLAGES</t>
  </si>
  <si>
    <t>2.4.10.6</t>
  </si>
  <si>
    <t>2.4.10.5</t>
  </si>
  <si>
    <t>Contrôle Technique</t>
  </si>
  <si>
    <t>CONTRÔLE</t>
  </si>
  <si>
    <t>2.4.10.4</t>
  </si>
  <si>
    <t>Sous-Total HT de TABLEAUX ELECTRIQUES</t>
  </si>
  <si>
    <t>2.4.10.3.9</t>
  </si>
  <si>
    <t>2.4.10.3.8</t>
  </si>
  <si>
    <t>2.4.10.3.7</t>
  </si>
  <si>
    <t>2.4.10.3.6</t>
  </si>
  <si>
    <t>2.4.10.3.5</t>
  </si>
  <si>
    <t>TD RUGBY</t>
  </si>
  <si>
    <t>2.4.10.3.4</t>
  </si>
  <si>
    <t>2.4.10.3.3</t>
  </si>
  <si>
    <t>Comptage socomec</t>
  </si>
  <si>
    <t>2.4.10.3.2</t>
  </si>
  <si>
    <t>TD Rugby</t>
  </si>
  <si>
    <t>2.4.10.3.1</t>
  </si>
  <si>
    <t>TABLEAUX ELECTRIQUES</t>
  </si>
  <si>
    <t>2.4.10.3</t>
  </si>
  <si>
    <t>Sous-Total HT de MISE A LA TERRE</t>
  </si>
  <si>
    <t>Liaisons équipotentielles</t>
  </si>
  <si>
    <t>Barrette de terre</t>
  </si>
  <si>
    <t>Prise de terre</t>
  </si>
  <si>
    <t>MISE A LA TERRE</t>
  </si>
  <si>
    <t>2.4.10.2</t>
  </si>
  <si>
    <t>Sous-Total HT de ADDUCTION ELECTRIQUE</t>
  </si>
  <si>
    <t>Liaison entre l'AGBT et le TD vestiaire rugby</t>
  </si>
  <si>
    <t>Protection du câble d'alimentation</t>
  </si>
  <si>
    <t>Synoptique</t>
  </si>
  <si>
    <t>ADDUCTION ELECTRIQUE</t>
  </si>
  <si>
    <t>2.4.10.1</t>
  </si>
  <si>
    <t>ELECTRICITE COURANTS FORTS</t>
  </si>
  <si>
    <t>ELECTRICITE COURANTS FORTS &amp; FAIBLES</t>
  </si>
  <si>
    <t>2.4.10</t>
  </si>
  <si>
    <t>2.4.9</t>
  </si>
  <si>
    <t>REVETEMENTS MURAUX</t>
  </si>
  <si>
    <t>2.4.9.1</t>
  </si>
  <si>
    <t>PEINTURE SUR PLAQUE DE PLATRE</t>
  </si>
  <si>
    <t>2.5</t>
  </si>
  <si>
    <t>NETTOYAGE</t>
  </si>
  <si>
    <t>ELECTRICITE COURANTS FORTS ET FAIBLES*</t>
  </si>
  <si>
    <t>2.4.11-12-13</t>
  </si>
  <si>
    <t>CHAUFFAGE-VENTILATION-PLOMBERIE SANITAIRES*</t>
  </si>
  <si>
    <t>FONDATIONS - RESEAUX SOUS BATIMENT*</t>
  </si>
  <si>
    <t>MONTANT TOTAL BASE € HT</t>
  </si>
  <si>
    <t>MONTANT TOTAL BASE € TTC</t>
  </si>
  <si>
    <t>BARDAGE BOIS A CLAIRE-VOIE</t>
  </si>
  <si>
    <t>REMPLACEMENT DE LA PRODUCTION ECS PAC PAR DES BALLONS ECS ELECTRIQUES</t>
  </si>
  <si>
    <t>NIV</t>
  </si>
  <si>
    <t>CODE</t>
  </si>
  <si>
    <t>TITRE1</t>
  </si>
  <si>
    <t>M1</t>
  </si>
  <si>
    <t>M2</t>
  </si>
  <si>
    <t>QTE</t>
  </si>
  <si>
    <t>CRM</t>
  </si>
  <si>
    <t>CRT</t>
  </si>
  <si>
    <t>Niveau</t>
  </si>
  <si>
    <t>Code</t>
  </si>
  <si>
    <t>P.U. HT</t>
  </si>
  <si>
    <t>P.T. HT</t>
  </si>
  <si>
    <t>DESCRIPTIF DES TRAVAUX</t>
  </si>
  <si>
    <t>4.1</t>
  </si>
  <si>
    <t>4.1.1</t>
  </si>
  <si>
    <t>PRISE DE POSSESSION DU TERRAIN</t>
  </si>
  <si>
    <t xml:space="preserve">
Pour mémoire
</t>
  </si>
  <si>
    <t>4.1.2</t>
  </si>
  <si>
    <t>INSTALLATION DE CHANTIER</t>
  </si>
  <si>
    <t>Installations nécessaires pour l'ensemble du chantier (conformes au PGCSPS)</t>
  </si>
  <si>
    <t>FT</t>
  </si>
  <si>
    <t>4.1.3</t>
  </si>
  <si>
    <t>ETUDE BETON ARME - PLANS D'EXECUTION</t>
  </si>
  <si>
    <t>Pour plans d'exécution relatifs au chantier</t>
  </si>
  <si>
    <t>4.1.4</t>
  </si>
  <si>
    <t>DECAPAGE</t>
  </si>
  <si>
    <t xml:space="preserve">
Sans objet au présent lot, à la charge du lot VRD
</t>
  </si>
  <si>
    <t>4.1.5</t>
  </si>
  <si>
    <t>ACCES DE CHANTIER</t>
  </si>
  <si>
    <t>4.1.6</t>
  </si>
  <si>
    <t>FOUILLES EN PLEINE MASSE</t>
  </si>
  <si>
    <t>4.1.7</t>
  </si>
  <si>
    <t>IMPLANTATION DES OUVRAGES</t>
  </si>
  <si>
    <t>Pour l'ensemble du chantier</t>
  </si>
  <si>
    <t>4.1.8</t>
  </si>
  <si>
    <t>EMPIERREMENT PREALABLE POUR PLATEFORME DE TRAVAIL</t>
  </si>
  <si>
    <t>4.1.8.1</t>
  </si>
  <si>
    <t>Empierrement</t>
  </si>
  <si>
    <t>4.1.9</t>
  </si>
  <si>
    <t>DESINFECTION DU TERRAIN (traitement anti-termites)</t>
  </si>
  <si>
    <t>Selon procédé et choix de l'entreprise à préciser dans l'offre</t>
  </si>
  <si>
    <t>ENS</t>
  </si>
  <si>
    <t>4.2</t>
  </si>
  <si>
    <t>FONDATIONS - SOUBASSEMENTS</t>
  </si>
  <si>
    <t>4.2.1</t>
  </si>
  <si>
    <t>RECONNAISSANCE DU SOUS-SOL - SONDAGE</t>
  </si>
  <si>
    <t>4.2.2</t>
  </si>
  <si>
    <t>4.2.2.1</t>
  </si>
  <si>
    <r>
      <rPr>
        <b/>
        <sz val="9"/>
        <color theme="1"/>
        <rFont val="Arial"/>
        <family val="2"/>
      </rPr>
      <t xml:space="preserve">
</t>
    </r>
    <r>
      <rPr>
        <b/>
        <sz val="9"/>
        <color theme="1"/>
        <rFont val="Arial"/>
        <family val="2"/>
      </rPr>
      <t>Cubes terrassements non foisonnés</t>
    </r>
    <r>
      <rPr>
        <b/>
        <sz val="9"/>
        <color theme="1"/>
        <rFont val="Arial"/>
        <family val="2"/>
      </rPr>
      <t xml:space="preserve">
</t>
    </r>
  </si>
  <si>
    <t>Pour semelles B.A. isolées</t>
  </si>
  <si>
    <t>M3</t>
  </si>
  <si>
    <t>Pour semelles B.A. filantes</t>
  </si>
  <si>
    <t>Pour longrines B.A.</t>
  </si>
  <si>
    <t>4.2.3</t>
  </si>
  <si>
    <t>GROS-BETON DE PROPRETE ET DE RATTRAPAGE NIVEAU BON SOL</t>
  </si>
  <si>
    <t>4.2.3.1</t>
  </si>
  <si>
    <r>
      <rPr>
        <b/>
        <sz val="9"/>
        <color theme="1"/>
        <rFont val="Arial"/>
        <family val="2"/>
      </rPr>
      <t xml:space="preserve">
</t>
    </r>
    <r>
      <rPr>
        <b/>
        <sz val="9"/>
        <color theme="1"/>
        <rFont val="Arial"/>
        <family val="2"/>
      </rPr>
      <t>Nota : Dispersion gros-béton comprise (20 %)</t>
    </r>
    <r>
      <rPr>
        <b/>
        <sz val="9"/>
        <color theme="1"/>
        <rFont val="Arial"/>
        <family val="2"/>
      </rPr>
      <t xml:space="preserve">
</t>
    </r>
  </si>
  <si>
    <t>Sous semelles isolées</t>
  </si>
  <si>
    <t>Sous semelles filantes</t>
  </si>
  <si>
    <t>4.2.4</t>
  </si>
  <si>
    <t>SEMELLES B.A.</t>
  </si>
  <si>
    <t>4.2.4.1</t>
  </si>
  <si>
    <r>
      <rPr>
        <b/>
        <sz val="9"/>
        <color theme="1"/>
        <rFont val="Arial"/>
        <family val="2"/>
      </rPr>
      <t xml:space="preserve">
</t>
    </r>
    <r>
      <rPr>
        <b/>
        <sz val="9"/>
        <color theme="1"/>
        <rFont val="Arial"/>
        <family val="2"/>
      </rPr>
      <t>Semelles isolées</t>
    </r>
    <r>
      <rPr>
        <b/>
        <sz val="9"/>
        <color theme="1"/>
        <rFont val="Arial"/>
        <family val="2"/>
      </rPr>
      <t xml:space="preserve">
</t>
    </r>
  </si>
  <si>
    <t>Béton</t>
  </si>
  <si>
    <t>Coffrage</t>
  </si>
  <si>
    <t>Acier H.A.</t>
  </si>
  <si>
    <t>KG</t>
  </si>
  <si>
    <t>4.2.4.2</t>
  </si>
  <si>
    <r>
      <rPr>
        <b/>
        <sz val="9"/>
        <color theme="1"/>
        <rFont val="Arial"/>
        <family val="2"/>
      </rPr>
      <t xml:space="preserve">
</t>
    </r>
    <r>
      <rPr>
        <b/>
        <sz val="9"/>
        <color theme="1"/>
        <rFont val="Arial"/>
        <family val="2"/>
      </rPr>
      <t>Semelles filantes</t>
    </r>
    <r>
      <rPr>
        <b/>
        <sz val="9"/>
        <color theme="1"/>
        <rFont val="Arial"/>
        <family val="2"/>
      </rPr>
      <t xml:space="preserve">
</t>
    </r>
  </si>
  <si>
    <t>4.2.5</t>
  </si>
  <si>
    <t>FUTS B.A.</t>
  </si>
  <si>
    <t>4.2.6</t>
  </si>
  <si>
    <t>RELEVES B.A.</t>
  </si>
  <si>
    <t>4.2.7</t>
  </si>
  <si>
    <t>LONGRINES B.A.</t>
  </si>
  <si>
    <t>4.2.8</t>
  </si>
  <si>
    <t>COUPURE DE CAPILLARITE</t>
  </si>
  <si>
    <t>4.2.9</t>
  </si>
  <si>
    <t>COMPOSITION DE LA FORME</t>
  </si>
  <si>
    <t>4.2.10</t>
  </si>
  <si>
    <t>REMBLAIEMENT DES FOUILLES</t>
  </si>
  <si>
    <t>Autour semelles B.A filantes</t>
  </si>
  <si>
    <t>Autour longrines B.A.</t>
  </si>
  <si>
    <t>4.3</t>
  </si>
  <si>
    <t>CANALISATIONS - FORME BA</t>
  </si>
  <si>
    <t>4.3.1</t>
  </si>
  <si>
    <t>EVACUATION E.P.</t>
  </si>
  <si>
    <t>4.3.1.1</t>
  </si>
  <si>
    <t>Collecteurs PVC</t>
  </si>
  <si>
    <t>4.3.1.1.1</t>
  </si>
  <si>
    <t xml:space="preserve">
Sous modulaires
</t>
  </si>
  <si>
    <t>Canalisations</t>
  </si>
  <si>
    <t>ML</t>
  </si>
  <si>
    <t>Accessoires (coudes, culottes, manchons, etc ...)</t>
  </si>
  <si>
    <t>4.3.1.2</t>
  </si>
  <si>
    <t>Regards de visite extérieurs</t>
  </si>
  <si>
    <t>Dimension intérieure 40x40 cm</t>
  </si>
  <si>
    <t>4.3.2</t>
  </si>
  <si>
    <t>EVACUATION E.U. - E.V.</t>
  </si>
  <si>
    <t>4.3.3</t>
  </si>
  <si>
    <t>Branchement et raccordement des réseaux EU-EV</t>
  </si>
  <si>
    <t>Selon CCTP</t>
  </si>
  <si>
    <t>4.3.4</t>
  </si>
  <si>
    <t>FOURREAUX DIVERS</t>
  </si>
  <si>
    <t>4.3.4.1</t>
  </si>
  <si>
    <t>Branchement et raccordement des courants forts et courants faibles</t>
  </si>
  <si>
    <t>4.3.4.2</t>
  </si>
  <si>
    <t>Branchement et raccordement de l'AEP</t>
  </si>
  <si>
    <t>4.3.5</t>
  </si>
  <si>
    <t>CANIVEAU AIR FRAIS</t>
  </si>
  <si>
    <t>4.3.5.1</t>
  </si>
  <si>
    <t>Regards cour anglaise</t>
  </si>
  <si>
    <t>pour ventilation du Vide-Sanitaire</t>
  </si>
  <si>
    <t>4.3.6</t>
  </si>
  <si>
    <t>PLAN DE RECOLEMENT</t>
  </si>
  <si>
    <t>Pour l'ensemble des réseaux, fourreaux et regards exécutés par le présent lot</t>
  </si>
  <si>
    <t>4.3.7</t>
  </si>
  <si>
    <t>EMPIERREMENT</t>
  </si>
  <si>
    <t>Sans objet, à la charge du lot VRD.</t>
  </si>
  <si>
    <t>4.3.8</t>
  </si>
  <si>
    <t>REPROFILAGE - NIVELAGE - SABLAGE</t>
  </si>
  <si>
    <t>Sans objet pour le présent projet.</t>
  </si>
  <si>
    <t>4.3.9</t>
  </si>
  <si>
    <t>FILM POLYETHYLENE</t>
  </si>
  <si>
    <t>4.3.10</t>
  </si>
  <si>
    <t>FORME B.A.</t>
  </si>
  <si>
    <t>4.3.11</t>
  </si>
  <si>
    <t>TRAVAUX POUR PAROIS VERTICALES ENTERREES NON ISOLEES</t>
  </si>
  <si>
    <t>4.3.11.1</t>
  </si>
  <si>
    <t>Imperméabilisation</t>
  </si>
  <si>
    <t>sur soubassements extérieurs périphériques en béton</t>
  </si>
  <si>
    <t>4.3.11.2</t>
  </si>
  <si>
    <t>Drain périphérique</t>
  </si>
  <si>
    <t>4.3.11.2.1</t>
  </si>
  <si>
    <r>
      <rPr>
        <b/>
        <sz val="9"/>
        <color theme="1"/>
        <rFont val="Arial"/>
        <family val="2"/>
      </rPr>
      <t xml:space="preserve">
En périphérie des bâtiments au niveau bas des fondations
</t>
    </r>
    <r>
      <rPr>
        <b/>
        <sz val="9"/>
        <color theme="1"/>
        <rFont val="Arial"/>
        <family val="2"/>
      </rPr>
      <t xml:space="preserve"> </t>
    </r>
  </si>
  <si>
    <t>Drain ø 100</t>
  </si>
  <si>
    <t>Raccordement sur réseau E.P.</t>
  </si>
  <si>
    <t>Cheminées d'inspections pour le contrôle et le nettoyage du réseaux</t>
  </si>
  <si>
    <t>4.4</t>
  </si>
  <si>
    <t>TRAVAUX DIVERS</t>
  </si>
  <si>
    <t>4.4.1</t>
  </si>
  <si>
    <t>NETTOYAGE DE CHANTIER</t>
  </si>
  <si>
    <t>4.4.2</t>
  </si>
  <si>
    <t>FRAIS DE GESTION DES DECHETS DE CHANTIER</t>
  </si>
  <si>
    <t xml:space="preserve">
Prestations à intégrer aux prix unitaires
</t>
  </si>
  <si>
    <t>RECAPITULATIF DES CHAPITRES</t>
  </si>
  <si>
    <t>4 - DESCRIPTIF DES TRAVAUX</t>
  </si>
  <si>
    <t>- 4.1 - TRAVAUX PREPARATOIRES</t>
  </si>
  <si>
    <t>- 4.2 - FONDATIONS - SOUBASSEMENTS</t>
  </si>
  <si>
    <t>- 4.3 - CANALISATIONS - FORME BA</t>
  </si>
  <si>
    <t>- 4.4 - TRAVAUX DIVERS</t>
  </si>
  <si>
    <t>Total H.T. :</t>
  </si>
  <si>
    <t>Total T.V.A. (20%) :</t>
  </si>
  <si>
    <t>Total T.T.C. :</t>
  </si>
  <si>
    <t>GROS ŒUVRE</t>
  </si>
  <si>
    <t xml:space="preserve">Miroirs </t>
  </si>
  <si>
    <t xml:space="preserve">Total FONDATIONS RESEAUX SOUS BATIMENT </t>
  </si>
  <si>
    <t>Volet roulant - PEXV01</t>
  </si>
  <si>
    <t>TRANCHE OPTIONNELLE</t>
  </si>
  <si>
    <t>VARIANTE</t>
  </si>
  <si>
    <t>2.4.10.10.14</t>
  </si>
  <si>
    <t>Hublot de toit</t>
  </si>
  <si>
    <t>S.O.</t>
  </si>
  <si>
    <t>Auto-laveuse</t>
  </si>
  <si>
    <t>VoletS roulantS</t>
  </si>
  <si>
    <t>Sonde NEXELEC</t>
  </si>
  <si>
    <t>2.4.10.13.9,1</t>
  </si>
  <si>
    <t>2.4.10.13.9.2</t>
  </si>
  <si>
    <t>Onduleur 2000VA</t>
  </si>
  <si>
    <t>2,4,12.5.3</t>
  </si>
  <si>
    <t>Enregistreur Polyvalent</t>
  </si>
  <si>
    <t xml:space="preserve"> Fosse compteur</t>
  </si>
  <si>
    <t>Canalisations enterrées</t>
  </si>
  <si>
    <t>PLOMBERIE SANITAIRE CHAUFFAGE VENTILATION</t>
  </si>
  <si>
    <t>* : Pour ces postes reporter les montants totaux des onglets spécifiques</t>
  </si>
  <si>
    <t>REMPLACEMENT DE LA PRODUCTION ECS PAC PAR DES BALLONS ECS ELECTRIQUES**</t>
  </si>
  <si>
    <t>** Nota : reporter le montant de la variante de l'onglet CVC</t>
  </si>
  <si>
    <t>F et P de fibre optique cps raccordement dans le bâtiment existant et recettage par réflectométrie</t>
  </si>
  <si>
    <t xml:space="preserve">Total Variante -  PRODUCTION ECS ELECTRIQUE </t>
  </si>
  <si>
    <t>02.7</t>
  </si>
  <si>
    <t>02.7.1.1</t>
  </si>
  <si>
    <t>02.7.1.2</t>
  </si>
  <si>
    <t>02.7.1.3</t>
  </si>
  <si>
    <t>02.7.1.4</t>
  </si>
  <si>
    <t>02.7.1.5</t>
  </si>
  <si>
    <t>MONTANT TOTAL OFFRE VARIANTE € HT</t>
  </si>
  <si>
    <t>MONTANT TOTAL OFFRE VARIANTE € TTC</t>
  </si>
  <si>
    <t>Les quantités demandées sont estimatives. Le marché est conclu pour un montant forfaitaire, non dépendant des quantités réellement réalisées. L'entrepreneur ne pourra donc prétendre remettre en discussion le prix forfaitaire en alléguant des erreurs d'estimation en quantité dans son offre.</t>
  </si>
  <si>
    <t>Base (pour rappel)</t>
  </si>
  <si>
    <t>Total Base (pour rappel)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</si>
</sst>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0.0%"/>
    <numFmt numFmtId="167" formatCode="#,##0.00\ _€"/>
    <numFmt numFmtId="168" formatCode="#,##0.000"/>
    <numFmt numFmtId="169" formatCode="#,##0.00000"/>
    <numFmt numFmtId="170" formatCode="#,##0.00\ [$€];[Red]\-#,##0.00\ [$€]"/>
  </numFmts>
  <fonts count="82">
    <font>
      <sz val="8.25"/>
      <name val="Tahoma"/>
      <charset val="1"/>
    </font>
    <font>
      <sz val="11"/>
      <color theme="1"/>
      <name val="Calibri"/>
      <family val="2"/>
      <scheme val="minor"/>
    </font>
    <font>
      <sz val="8.25"/>
      <name val="Tahoma"/>
      <family val="2"/>
    </font>
    <font>
      <sz val="10"/>
      <name val="Arial"/>
      <family val="2"/>
    </font>
    <font>
      <sz val="8"/>
      <name val="Tahoma"/>
      <family val="2"/>
    </font>
    <font>
      <b/>
      <sz val="9"/>
      <color indexed="8"/>
      <name val="Open Sauce Sans"/>
    </font>
    <font>
      <b/>
      <sz val="8"/>
      <color indexed="8"/>
      <name val="Open Sauce Sans"/>
    </font>
    <font>
      <sz val="9"/>
      <name val="Open Sauce Sans"/>
    </font>
    <font>
      <b/>
      <sz val="9"/>
      <color indexed="23"/>
      <name val="Open Sauce Sans"/>
    </font>
    <font>
      <i/>
      <sz val="8"/>
      <color indexed="8"/>
      <name val="Open Sauce Sans"/>
    </font>
    <font>
      <b/>
      <sz val="9"/>
      <name val="Open Sauce Sans"/>
    </font>
    <font>
      <b/>
      <sz val="9"/>
      <color indexed="25"/>
      <name val="Open Sauce Sans"/>
    </font>
    <font>
      <i/>
      <sz val="9"/>
      <color indexed="8"/>
      <name val="Open Sauce Sans"/>
    </font>
    <font>
      <b/>
      <sz val="9"/>
      <color indexed="27"/>
      <name val="Open Sauce Sans"/>
    </font>
    <font>
      <b/>
      <sz val="9"/>
      <color indexed="22"/>
      <name val="Open Sauce Sans"/>
    </font>
    <font>
      <b/>
      <sz val="9"/>
      <color rgb="FFFFFFFF"/>
      <name val="Open Sauce Sans"/>
    </font>
    <font>
      <b/>
      <u/>
      <sz val="9"/>
      <color rgb="FFFF0000"/>
      <name val="Open Sauce Sans"/>
    </font>
    <font>
      <b/>
      <sz val="9"/>
      <color rgb="FFFF0000"/>
      <name val="Open Sauce Sans"/>
    </font>
    <font>
      <b/>
      <sz val="9"/>
      <color rgb="FF000000"/>
      <name val="Open Sauce Sans"/>
    </font>
    <font>
      <sz val="9"/>
      <color rgb="FF000000"/>
      <name val="Open Sauce Sans"/>
    </font>
    <font>
      <sz val="8"/>
      <name val="Open Sauce Sans"/>
    </font>
    <font>
      <b/>
      <sz val="8"/>
      <name val="Open Sauce Sans"/>
    </font>
    <font>
      <b/>
      <sz val="8"/>
      <color indexed="23"/>
      <name val="Open Sauce Sans"/>
    </font>
    <font>
      <b/>
      <sz val="8"/>
      <color indexed="27"/>
      <name val="Open Sauce Sans"/>
    </font>
    <font>
      <b/>
      <sz val="8"/>
      <color indexed="22"/>
      <name val="Open Sauce Sans"/>
    </font>
    <font>
      <sz val="8"/>
      <color indexed="22"/>
      <name val="Open Sauce Sans"/>
    </font>
    <font>
      <b/>
      <i/>
      <sz val="8"/>
      <name val="Open Sauce Sans"/>
    </font>
    <font>
      <sz val="7"/>
      <name val="Open Sauce Sans"/>
    </font>
    <font>
      <b/>
      <sz val="7"/>
      <name val="Open Sauce Sans"/>
    </font>
    <font>
      <sz val="8.25"/>
      <name val="Microsoft Sans Serif"/>
      <family val="2"/>
    </font>
    <font>
      <b/>
      <sz val="8"/>
      <name val="Century Gothic"/>
      <family val="2"/>
      <charset val="1"/>
    </font>
    <font>
      <b/>
      <sz val="10"/>
      <color rgb="FFFFFFFF"/>
      <name val="Calibri"/>
      <family val="2"/>
      <charset val="1"/>
    </font>
    <font>
      <b/>
      <sz val="10"/>
      <name val="Calibri"/>
      <family val="2"/>
      <charset val="1"/>
    </font>
    <font>
      <b/>
      <sz val="9"/>
      <name val="Calibri"/>
      <family val="2"/>
      <charset val="1"/>
    </font>
    <font>
      <b/>
      <sz val="8"/>
      <name val="Calibri"/>
      <family val="2"/>
      <charset val="1"/>
    </font>
    <font>
      <b/>
      <sz val="7"/>
      <color rgb="FFC0C0C0"/>
      <name val="Calibri"/>
      <family val="2"/>
      <charset val="1"/>
    </font>
    <font>
      <b/>
      <sz val="7"/>
      <name val="Calibri"/>
      <family val="2"/>
      <charset val="1"/>
    </font>
    <font>
      <b/>
      <sz val="8"/>
      <name val="Arial"/>
      <family val="2"/>
      <charset val="1"/>
    </font>
    <font>
      <b/>
      <sz val="8"/>
      <name val="Century Gothic"/>
      <family val="2"/>
    </font>
    <font>
      <b/>
      <sz val="15"/>
      <name val="Calibri"/>
      <family val="2"/>
      <charset val="1"/>
    </font>
    <font>
      <b/>
      <sz val="8"/>
      <color rgb="FF000000"/>
      <name val="Century Gothic"/>
      <family val="2"/>
      <charset val="1"/>
    </font>
    <font>
      <b/>
      <sz val="9"/>
      <color rgb="FF000000"/>
      <name val="Calibri"/>
      <family val="2"/>
      <charset val="1"/>
    </font>
    <font>
      <sz val="8"/>
      <name val="Century Gothic"/>
      <family val="2"/>
    </font>
    <font>
      <b/>
      <sz val="8"/>
      <color rgb="FFFF0000"/>
      <name val="Century Gothic"/>
      <family val="2"/>
      <charset val="1"/>
    </font>
    <font>
      <b/>
      <sz val="8"/>
      <color rgb="FF808080"/>
      <name val="Century Gothic"/>
      <family val="2"/>
      <charset val="1"/>
    </font>
    <font>
      <sz val="8.25"/>
      <color rgb="FFFF0000"/>
      <name val="Microsoft Sans Serif"/>
      <family val="2"/>
    </font>
    <font>
      <b/>
      <sz val="8"/>
      <color theme="9"/>
      <name val="Century Gothic"/>
      <family val="2"/>
      <charset val="1"/>
    </font>
    <font>
      <sz val="8"/>
      <color rgb="FFFF0000"/>
      <name val="Century Gothic"/>
      <family val="2"/>
    </font>
    <font>
      <b/>
      <sz val="10"/>
      <name val="Century Gothic"/>
      <family val="2"/>
    </font>
    <font>
      <b/>
      <sz val="9"/>
      <name val="Century Gothic"/>
      <family val="2"/>
      <charset val="1"/>
    </font>
    <font>
      <sz val="9"/>
      <name val="Microsoft Sans Serif"/>
      <family val="2"/>
    </font>
    <font>
      <b/>
      <sz val="10"/>
      <color rgb="FF000000"/>
      <name val="Century Gothic"/>
      <family val="2"/>
    </font>
    <font>
      <b/>
      <sz val="12"/>
      <color rgb="FF000000"/>
      <name val="Calibri"/>
      <family val="2"/>
      <charset val="1"/>
    </font>
    <font>
      <sz val="8.25"/>
      <color rgb="FF000000"/>
      <name val="Microsoft Sans Serif"/>
      <family val="2"/>
    </font>
    <font>
      <b/>
      <sz val="11"/>
      <color rgb="FF000000"/>
      <name val="Calibri"/>
      <family val="2"/>
      <charset val="1"/>
    </font>
    <font>
      <b/>
      <sz val="8.25"/>
      <name val="Century Gothic"/>
      <family val="2"/>
      <charset val="1"/>
    </font>
    <font>
      <b/>
      <sz val="12"/>
      <name val="Century Gothic"/>
      <family val="2"/>
      <charset val="1"/>
    </font>
    <font>
      <b/>
      <sz val="12"/>
      <name val="Calibri"/>
      <family val="2"/>
      <charset val="1"/>
    </font>
    <font>
      <sz val="8.25"/>
      <name val="Tahoma"/>
      <family val="2"/>
      <charset val="1"/>
    </font>
    <font>
      <b/>
      <sz val="8"/>
      <color theme="6"/>
      <name val="Century Gothic"/>
      <family val="2"/>
      <charset val="1"/>
    </font>
    <font>
      <sz val="8"/>
      <color rgb="FF808080"/>
      <name val="Century Gothic"/>
      <family val="2"/>
    </font>
    <font>
      <sz val="8.25"/>
      <color rgb="FF000000"/>
      <name val="Tahoma"/>
      <family val="2"/>
      <charset val="1"/>
    </font>
    <font>
      <sz val="8"/>
      <color theme="1"/>
      <name val="Arial"/>
      <family val="2"/>
    </font>
    <font>
      <b/>
      <u/>
      <sz val="12"/>
      <color theme="1"/>
      <name val="Arial"/>
      <family val="2"/>
    </font>
    <font>
      <sz val="7"/>
      <color theme="1"/>
      <name val="Arial"/>
      <family val="2"/>
    </font>
    <font>
      <b/>
      <sz val="11"/>
      <color theme="1"/>
      <name val="Arial"/>
      <family val="2"/>
    </font>
    <font>
      <b/>
      <sz val="10"/>
      <color theme="1"/>
      <name val="Arial"/>
      <family val="2"/>
    </font>
    <font>
      <sz val="6"/>
      <color theme="1"/>
      <name val="Arial"/>
      <family val="2"/>
    </font>
    <font>
      <b/>
      <sz val="9"/>
      <color theme="1"/>
      <name val="Arial"/>
      <family val="2"/>
    </font>
    <font>
      <b/>
      <sz val="8"/>
      <color theme="1"/>
      <name val="Arial"/>
      <family val="2"/>
    </font>
    <font>
      <u/>
      <sz val="10"/>
      <color theme="1"/>
      <name val="Arial"/>
      <family val="2"/>
    </font>
    <font>
      <b/>
      <sz val="12"/>
      <color theme="1"/>
      <name val="Arial"/>
      <family val="2"/>
    </font>
    <font>
      <sz val="11"/>
      <color theme="1"/>
      <name val="Arial"/>
      <family val="2"/>
    </font>
    <font>
      <i/>
      <sz val="7"/>
      <color theme="1"/>
      <name val="Arial"/>
      <family val="2"/>
    </font>
    <font>
      <i/>
      <sz val="6"/>
      <color theme="1"/>
      <name val="Arial"/>
      <family val="2"/>
    </font>
    <font>
      <b/>
      <sz val="11"/>
      <color theme="0" tint="-0.499984740745262"/>
      <name val="Arial"/>
      <family val="2"/>
    </font>
    <font>
      <b/>
      <i/>
      <sz val="10"/>
      <color theme="0" tint="-0.499984740745262"/>
      <name val="Arial"/>
      <family val="2"/>
    </font>
    <font>
      <b/>
      <i/>
      <sz val="8"/>
      <color theme="0" tint="-0.499984740745262"/>
      <name val="Arial"/>
      <family val="2"/>
    </font>
    <font>
      <i/>
      <sz val="8"/>
      <color theme="0" tint="-0.499984740745262"/>
      <name val="Arial"/>
      <family val="2"/>
    </font>
    <font>
      <i/>
      <sz val="11"/>
      <color theme="0" tint="-0.499984740745262"/>
      <name val="Arial"/>
      <family val="2"/>
    </font>
    <font>
      <b/>
      <sz val="8"/>
      <color theme="1"/>
      <name val="Open Sauce Sans"/>
    </font>
    <font>
      <sz val="8"/>
      <color theme="1"/>
      <name val="Open Sauce Sans"/>
    </font>
  </fonts>
  <fills count="14">
    <fill>
      <patternFill patternType="none"/>
    </fill>
    <fill>
      <patternFill patternType="gray125"/>
    </fill>
    <fill>
      <patternFill patternType="solid">
        <fgColor indexed="33"/>
        <bgColor indexed="64"/>
      </patternFill>
    </fill>
    <fill>
      <patternFill patternType="solid">
        <fgColor indexed="34"/>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CFDFE"/>
        <bgColor indexed="64"/>
      </patternFill>
    </fill>
    <fill>
      <patternFill patternType="solid">
        <fgColor rgb="FF366092"/>
        <bgColor indexed="64"/>
      </patternFill>
    </fill>
    <fill>
      <patternFill patternType="solid">
        <fgColor rgb="FF999999"/>
        <bgColor indexed="64"/>
      </patternFill>
    </fill>
    <fill>
      <patternFill patternType="solid">
        <fgColor rgb="FFFFFFFF"/>
        <bgColor indexed="64"/>
      </patternFill>
    </fill>
    <fill>
      <patternFill patternType="solid">
        <fgColor rgb="FFF5F5F5"/>
        <bgColor indexed="64"/>
      </patternFill>
    </fill>
    <fill>
      <patternFill patternType="solid">
        <fgColor theme="0" tint="-4.9989318521683403E-2"/>
        <bgColor indexed="64"/>
      </patternFill>
    </fill>
    <fill>
      <patternFill patternType="solid">
        <fgColor rgb="FFB0C4DE"/>
        <bgColor indexed="64"/>
      </patternFill>
    </fill>
    <fill>
      <patternFill patternType="solid">
        <fgColor theme="0" tint="-0.249977111117893"/>
        <bgColor indexed="64"/>
      </patternFill>
    </fill>
  </fills>
  <borders count="103">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right style="medium">
        <color indexed="8"/>
      </right>
      <top/>
      <bottom/>
      <diagonal/>
    </border>
    <border>
      <left/>
      <right style="medium">
        <color indexed="8"/>
      </right>
      <top style="medium">
        <color indexed="8"/>
      </top>
      <bottom style="medium">
        <color indexed="8"/>
      </bottom>
      <diagonal/>
    </border>
    <border>
      <left style="thin">
        <color indexed="22"/>
      </left>
      <right style="thin">
        <color indexed="22"/>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8"/>
      </left>
      <right style="hair">
        <color indexed="8"/>
      </right>
      <top style="medium">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right style="hair">
        <color indexed="8"/>
      </right>
      <top/>
      <bottom/>
      <diagonal/>
    </border>
    <border>
      <left/>
      <right/>
      <top/>
      <bottom style="medium">
        <color indexed="64"/>
      </bottom>
      <diagonal/>
    </border>
    <border>
      <left/>
      <right style="thin">
        <color indexed="22"/>
      </right>
      <top style="medium">
        <color indexed="64"/>
      </top>
      <bottom style="medium">
        <color indexed="8"/>
      </bottom>
      <diagonal/>
    </border>
    <border>
      <left style="medium">
        <color indexed="64"/>
      </left>
      <right/>
      <top/>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hair">
        <color indexed="8"/>
      </left>
      <right style="medium">
        <color indexed="64"/>
      </right>
      <top style="medium">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top/>
      <bottom style="medium">
        <color indexed="64"/>
      </bottom>
      <diagonal/>
    </border>
    <border>
      <left style="medium">
        <color indexed="64"/>
      </left>
      <right/>
      <top style="medium">
        <color indexed="8"/>
      </top>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8"/>
      </bottom>
      <diagonal/>
    </border>
    <border>
      <left style="thin">
        <color indexed="22"/>
      </left>
      <right style="medium">
        <color indexed="64"/>
      </right>
      <top/>
      <bottom/>
      <diagonal/>
    </border>
    <border>
      <left/>
      <right style="medium">
        <color indexed="64"/>
      </right>
      <top style="medium">
        <color indexed="8"/>
      </top>
      <bottom style="medium">
        <color indexed="8"/>
      </bottom>
      <diagonal/>
    </border>
    <border>
      <left/>
      <right style="medium">
        <color indexed="64"/>
      </right>
      <top/>
      <bottom style="medium">
        <color indexed="8"/>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right style="medium">
        <color rgb="FF808080"/>
      </right>
      <top/>
      <bottom style="medium">
        <color rgb="FF808080"/>
      </bottom>
      <diagonal/>
    </border>
    <border>
      <left/>
      <right/>
      <top/>
      <bottom style="medium">
        <color rgb="FF808080"/>
      </bottom>
      <diagonal/>
    </border>
    <border>
      <left style="medium">
        <color rgb="FF808080"/>
      </left>
      <right/>
      <top/>
      <bottom style="medium">
        <color rgb="FF808080"/>
      </bottom>
      <diagonal/>
    </border>
    <border>
      <left/>
      <right style="medium">
        <color rgb="FF808080"/>
      </right>
      <top/>
      <bottom/>
      <diagonal/>
    </border>
    <border>
      <left style="medium">
        <color rgb="FF808080"/>
      </left>
      <right/>
      <top/>
      <bottom/>
      <diagonal/>
    </border>
    <border>
      <left/>
      <right style="medium">
        <color rgb="FF808080"/>
      </right>
      <top style="medium">
        <color rgb="FF808080"/>
      </top>
      <bottom/>
      <diagonal/>
    </border>
    <border>
      <left/>
      <right/>
      <top style="medium">
        <color rgb="FF808080"/>
      </top>
      <bottom/>
      <diagonal/>
    </border>
    <border>
      <left style="medium">
        <color rgb="FF808080"/>
      </left>
      <right/>
      <top style="medium">
        <color rgb="FF808080"/>
      </top>
      <bottom/>
      <diagonal/>
    </border>
    <border>
      <left/>
      <right style="thin">
        <color rgb="FFC0C0C0"/>
      </right>
      <top style="double">
        <color rgb="FFC0C0C0"/>
      </top>
      <bottom style="medium">
        <color rgb="FF808080"/>
      </bottom>
      <diagonal/>
    </border>
    <border>
      <left/>
      <right/>
      <top style="thin">
        <color rgb="FFC0C0C0"/>
      </top>
      <bottom style="medium">
        <color rgb="FF808080"/>
      </bottom>
      <diagonal/>
    </border>
    <border>
      <left style="thin">
        <color rgb="FFC0C0C0"/>
      </left>
      <right/>
      <top style="thin">
        <color rgb="FFC0C0C0"/>
      </top>
      <bottom style="medium">
        <color rgb="FF808080"/>
      </bottom>
      <diagonal/>
    </border>
    <border>
      <left/>
      <right style="thin">
        <color rgb="FFC0C0C0"/>
      </right>
      <top style="double">
        <color rgb="FFC0C0C0"/>
      </top>
      <bottom/>
      <diagonal/>
    </border>
    <border>
      <left/>
      <right/>
      <top style="thin">
        <color rgb="FFC0C0C0"/>
      </top>
      <bottom/>
      <diagonal/>
    </border>
    <border>
      <left style="thin">
        <color rgb="FFC0C0C0"/>
      </left>
      <right/>
      <top style="thin">
        <color rgb="FFC0C0C0"/>
      </top>
      <bottom/>
      <diagonal/>
    </border>
    <border>
      <left style="thin">
        <color rgb="FFC0C0C0"/>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style="thin">
        <color rgb="FFC0C0C0"/>
      </top>
      <bottom/>
      <diagonal/>
    </border>
    <border>
      <left/>
      <right style="thin">
        <color rgb="FFC0C0C0"/>
      </right>
      <top/>
      <bottom style="thin">
        <color rgb="FFC0C0C0"/>
      </bottom>
      <diagonal/>
    </border>
    <border>
      <left/>
      <right/>
      <top/>
      <bottom style="thin">
        <color rgb="FFC0C0C0"/>
      </bottom>
      <diagonal/>
    </border>
    <border>
      <left style="thin">
        <color rgb="FFC0C0C0"/>
      </left>
      <right/>
      <top/>
      <bottom style="thin">
        <color rgb="FFC0C0C0"/>
      </bottom>
      <diagonal/>
    </border>
    <border>
      <left/>
      <right style="hair">
        <color rgb="FFC0C0C0"/>
      </right>
      <top style="hair">
        <color rgb="FFC0C0C0"/>
      </top>
      <bottom style="hair">
        <color rgb="FFC0C0C0"/>
      </bottom>
      <diagonal/>
    </border>
    <border>
      <left/>
      <right/>
      <top style="hair">
        <color rgb="FFC0C0C0"/>
      </top>
      <bottom style="hair">
        <color rgb="FFC0C0C0"/>
      </bottom>
      <diagonal/>
    </border>
    <border>
      <left style="hair">
        <color rgb="FFC0C0C0"/>
      </left>
      <right/>
      <top style="hair">
        <color rgb="FFC0C0C0"/>
      </top>
      <bottom style="hair">
        <color rgb="FFC0C0C0"/>
      </bottom>
      <diagonal/>
    </border>
    <border>
      <left/>
      <right style="hair">
        <color auto="1"/>
      </right>
      <top style="hair">
        <color auto="1"/>
      </top>
      <bottom style="hair">
        <color auto="1"/>
      </bottom>
      <diagonal/>
    </border>
    <border>
      <left/>
      <right/>
      <top style="hair">
        <color auto="1"/>
      </top>
      <bottom style="hair">
        <color auto="1"/>
      </bottom>
      <diagonal/>
    </border>
    <border>
      <left/>
      <right style="thin">
        <color rgb="FFC0C0C0"/>
      </right>
      <top style="hair">
        <color auto="1"/>
      </top>
      <bottom style="hair">
        <color auto="1"/>
      </bottom>
      <diagonal/>
    </border>
    <border>
      <left style="hair">
        <color auto="1"/>
      </left>
      <right/>
      <top style="hair">
        <color auto="1"/>
      </top>
      <bottom style="hair">
        <color auto="1"/>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right/>
      <top style="hair">
        <color rgb="FFC0C0C0"/>
      </top>
      <bottom/>
      <diagonal/>
    </border>
    <border>
      <left style="thin">
        <color rgb="FFC0C0C0"/>
      </left>
      <right style="hair">
        <color rgb="FFC0C0C0"/>
      </right>
      <top/>
      <bottom/>
      <diagonal/>
    </border>
    <border>
      <left style="hair">
        <color indexed="8"/>
      </left>
      <right style="medium">
        <color indexed="8"/>
      </right>
      <top style="hair">
        <color indexed="8"/>
      </top>
      <bottom style="hair">
        <color indexed="8"/>
      </bottom>
      <diagonal/>
    </border>
    <border>
      <left style="medium">
        <color indexed="64"/>
      </left>
      <right style="medium">
        <color indexed="64"/>
      </right>
      <top style="medium">
        <color indexed="8"/>
      </top>
      <bottom style="hair">
        <color indexed="64"/>
      </bottom>
      <diagonal/>
    </border>
    <border>
      <left/>
      <right/>
      <top style="medium">
        <color indexed="8"/>
      </top>
      <bottom style="hair">
        <color indexed="64"/>
      </bottom>
      <diagonal/>
    </border>
    <border>
      <left/>
      <right style="medium">
        <color indexed="64"/>
      </right>
      <top style="medium">
        <color indexed="8"/>
      </top>
      <bottom style="hair">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bottom/>
      <diagonal/>
    </border>
    <border>
      <left style="medium">
        <color indexed="64"/>
      </left>
      <right style="medium">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14">
    <xf numFmtId="0" fontId="0" fillId="0" borderId="0">
      <protection locked="0"/>
    </xf>
    <xf numFmtId="0" fontId="2" fillId="0" borderId="0">
      <protection locked="0"/>
    </xf>
    <xf numFmtId="0" fontId="2" fillId="0" borderId="0">
      <protection locked="0"/>
    </xf>
    <xf numFmtId="165"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2" fillId="0" borderId="0">
      <protection locked="0"/>
    </xf>
    <xf numFmtId="0" fontId="1" fillId="0" borderId="0"/>
    <xf numFmtId="0" fontId="2" fillId="0" borderId="0">
      <protection locked="0"/>
    </xf>
    <xf numFmtId="9" fontId="3" fillId="0" borderId="0" applyFont="0" applyFill="0" applyBorder="0" applyAlignment="0" applyProtection="0"/>
    <xf numFmtId="0" fontId="3" fillId="0" borderId="0"/>
    <xf numFmtId="0" fontId="29" fillId="0" borderId="0">
      <alignment vertical="top"/>
      <protection locked="0"/>
    </xf>
    <xf numFmtId="0" fontId="58" fillId="0" borderId="0">
      <alignment vertical="top"/>
      <protection locked="0"/>
    </xf>
  </cellStyleXfs>
  <cellXfs count="493">
    <xf numFmtId="0" fontId="0" fillId="0" borderId="0" xfId="0" applyAlignment="1">
      <alignment vertical="top"/>
      <protection locked="0"/>
    </xf>
    <xf numFmtId="0" fontId="6" fillId="2" borderId="16" xfId="1" applyFont="1" applyFill="1" applyBorder="1" applyAlignment="1">
      <alignment horizontal="center" vertical="center"/>
      <protection locked="0"/>
    </xf>
    <xf numFmtId="0" fontId="6" fillId="2" borderId="17" xfId="1" applyFont="1" applyFill="1" applyBorder="1" applyAlignment="1">
      <alignment horizontal="center" vertical="center"/>
      <protection locked="0"/>
    </xf>
    <xf numFmtId="0" fontId="6" fillId="2" borderId="5" xfId="1" applyFont="1" applyFill="1" applyBorder="1" applyAlignment="1">
      <alignment horizontal="center" vertical="center"/>
      <protection locked="0"/>
    </xf>
    <xf numFmtId="0" fontId="6" fillId="2" borderId="18" xfId="1" applyFont="1" applyFill="1" applyBorder="1" applyAlignment="1">
      <alignment horizontal="center" vertical="center"/>
      <protection locked="0"/>
    </xf>
    <xf numFmtId="0" fontId="9" fillId="0" borderId="0" xfId="1" applyFont="1" applyAlignment="1">
      <alignment horizontal="left" vertical="top" wrapText="1" indent="2"/>
      <protection locked="0"/>
    </xf>
    <xf numFmtId="49" fontId="8" fillId="0" borderId="24" xfId="1" applyNumberFormat="1" applyFont="1" applyBorder="1" applyAlignment="1">
      <alignment vertical="top" wrapText="1"/>
      <protection locked="0"/>
    </xf>
    <xf numFmtId="0" fontId="7" fillId="0" borderId="25" xfId="1" applyFont="1" applyBorder="1" applyAlignment="1">
      <alignment horizontal="right" vertical="center"/>
      <protection locked="0"/>
    </xf>
    <xf numFmtId="0" fontId="7" fillId="0" borderId="0" xfId="0" applyFont="1" applyAlignment="1">
      <alignment vertical="top"/>
      <protection locked="0"/>
    </xf>
    <xf numFmtId="0" fontId="7" fillId="0" borderId="0" xfId="1" applyFont="1" applyAlignment="1">
      <alignment vertical="top"/>
      <protection locked="0"/>
    </xf>
    <xf numFmtId="0" fontId="5" fillId="0" borderId="0" xfId="1" applyFont="1" applyAlignment="1">
      <alignment vertical="center"/>
      <protection locked="0"/>
    </xf>
    <xf numFmtId="0" fontId="13" fillId="0" borderId="0" xfId="1" applyFont="1" applyAlignment="1">
      <alignment vertical="top" wrapText="1"/>
      <protection locked="0"/>
    </xf>
    <xf numFmtId="0" fontId="12" fillId="0" borderId="14" xfId="1" applyFont="1" applyBorder="1" applyAlignment="1">
      <alignment horizontal="left" vertical="top" wrapText="1" indent="2"/>
      <protection locked="0"/>
    </xf>
    <xf numFmtId="0" fontId="10" fillId="0" borderId="0" xfId="1" applyFont="1" applyAlignment="1">
      <alignment vertical="top"/>
      <protection locked="0"/>
    </xf>
    <xf numFmtId="0" fontId="14" fillId="0" borderId="6" xfId="1" applyFont="1" applyBorder="1" applyAlignment="1">
      <alignment vertical="center"/>
      <protection locked="0"/>
    </xf>
    <xf numFmtId="0" fontId="14" fillId="0" borderId="0" xfId="1" applyFont="1" applyAlignment="1">
      <alignment vertical="center"/>
      <protection locked="0"/>
    </xf>
    <xf numFmtId="7" fontId="10" fillId="0" borderId="26" xfId="1" applyNumberFormat="1" applyFont="1" applyBorder="1" applyAlignment="1" applyProtection="1">
      <alignment horizontal="right" vertical="center"/>
    </xf>
    <xf numFmtId="7" fontId="10" fillId="0" borderId="27" xfId="1" applyNumberFormat="1" applyFont="1" applyBorder="1" applyAlignment="1" applyProtection="1">
      <alignment horizontal="right" vertical="center"/>
    </xf>
    <xf numFmtId="7" fontId="10" fillId="0" borderId="28" xfId="1" applyNumberFormat="1" applyFont="1" applyBorder="1" applyAlignment="1" applyProtection="1">
      <alignment horizontal="right" vertical="center"/>
    </xf>
    <xf numFmtId="0" fontId="7" fillId="0" borderId="0" xfId="0" applyFont="1" applyProtection="1"/>
    <xf numFmtId="0" fontId="17" fillId="0" borderId="0" xfId="0" applyFont="1" applyAlignment="1" applyProtection="1">
      <alignment vertical="center" wrapText="1"/>
    </xf>
    <xf numFmtId="0" fontId="10" fillId="5" borderId="29" xfId="9" applyFont="1" applyFill="1" applyBorder="1" applyAlignment="1" applyProtection="1">
      <alignment horizontal="left" vertical="top" wrapText="1"/>
    </xf>
    <xf numFmtId="0" fontId="19" fillId="0" borderId="31" xfId="11" applyFont="1" applyBorder="1" applyAlignment="1">
      <alignment horizontal="left" vertical="center" wrapText="1"/>
    </xf>
    <xf numFmtId="0" fontId="19" fillId="0" borderId="32" xfId="11" applyFont="1" applyBorder="1" applyAlignment="1">
      <alignment horizontal="left" vertical="center" wrapText="1"/>
    </xf>
    <xf numFmtId="0" fontId="19" fillId="0" borderId="33" xfId="11" applyFont="1" applyBorder="1" applyAlignment="1">
      <alignment horizontal="left" vertical="center" wrapText="1"/>
    </xf>
    <xf numFmtId="0" fontId="18" fillId="0" borderId="34" xfId="11" applyFont="1" applyBorder="1" applyAlignment="1">
      <alignment horizontal="right" vertical="center" wrapText="1"/>
    </xf>
    <xf numFmtId="0" fontId="18" fillId="0" borderId="29" xfId="11" applyFont="1" applyBorder="1" applyAlignment="1">
      <alignment horizontal="left" vertical="center"/>
    </xf>
    <xf numFmtId="49" fontId="21" fillId="0" borderId="22" xfId="1" applyNumberFormat="1" applyFont="1" applyBorder="1" applyAlignment="1">
      <alignment vertical="center" wrapText="1"/>
      <protection locked="0"/>
    </xf>
    <xf numFmtId="0" fontId="21" fillId="0" borderId="0" xfId="1" applyFont="1" applyAlignment="1">
      <alignment vertical="center" wrapText="1"/>
      <protection locked="0"/>
    </xf>
    <xf numFmtId="49" fontId="22" fillId="0" borderId="15" xfId="1" applyNumberFormat="1" applyFont="1" applyBorder="1" applyAlignment="1">
      <alignment vertical="top" wrapText="1"/>
      <protection locked="0"/>
    </xf>
    <xf numFmtId="49" fontId="21" fillId="0" borderId="15" xfId="1" applyNumberFormat="1" applyFont="1" applyBorder="1" applyAlignment="1">
      <alignment vertical="center" wrapText="1"/>
      <protection locked="0"/>
    </xf>
    <xf numFmtId="49" fontId="23" fillId="0" borderId="15" xfId="1" applyNumberFormat="1" applyFont="1" applyBorder="1" applyAlignment="1">
      <alignment wrapText="1"/>
      <protection locked="0"/>
    </xf>
    <xf numFmtId="49" fontId="21" fillId="0" borderId="15" xfId="1" applyNumberFormat="1" applyFont="1" applyBorder="1" applyAlignment="1">
      <alignment horizontal="center" vertical="center" wrapText="1"/>
      <protection locked="0"/>
    </xf>
    <xf numFmtId="49" fontId="22" fillId="0" borderId="21" xfId="1" applyNumberFormat="1" applyFont="1" applyBorder="1" applyAlignment="1">
      <alignment vertical="top" wrapText="1"/>
      <protection locked="0"/>
    </xf>
    <xf numFmtId="1" fontId="20" fillId="0" borderId="9" xfId="1" applyNumberFormat="1" applyFont="1" applyBorder="1" applyAlignment="1">
      <alignment horizontal="center" vertical="center"/>
      <protection locked="0"/>
    </xf>
    <xf numFmtId="0" fontId="20" fillId="0" borderId="9" xfId="1" applyFont="1" applyBorder="1" applyAlignment="1">
      <alignment horizontal="center" vertical="center"/>
      <protection locked="0"/>
    </xf>
    <xf numFmtId="1" fontId="21" fillId="0" borderId="10" xfId="1" applyNumberFormat="1" applyFont="1" applyBorder="1" applyAlignment="1">
      <alignment horizontal="center" vertical="center"/>
      <protection locked="0"/>
    </xf>
    <xf numFmtId="0" fontId="21" fillId="0" borderId="10" xfId="1" applyFont="1" applyBorder="1" applyAlignment="1">
      <alignment horizontal="center" vertical="center"/>
      <protection locked="0"/>
    </xf>
    <xf numFmtId="1" fontId="20" fillId="0" borderId="10" xfId="1" applyNumberFormat="1" applyFont="1" applyBorder="1" applyAlignment="1">
      <alignment horizontal="center" vertical="center"/>
      <protection locked="0"/>
    </xf>
    <xf numFmtId="0" fontId="20" fillId="0" borderId="10" xfId="1" applyFont="1" applyBorder="1" applyAlignment="1">
      <alignment horizontal="center" vertical="center"/>
      <protection locked="0"/>
    </xf>
    <xf numFmtId="7" fontId="20" fillId="0" borderId="10" xfId="1" applyNumberFormat="1" applyFont="1" applyBorder="1" applyAlignment="1">
      <alignment horizontal="center" vertical="center"/>
      <protection locked="0"/>
    </xf>
    <xf numFmtId="1" fontId="21" fillId="0" borderId="11" xfId="1" applyNumberFormat="1" applyFont="1" applyBorder="1" applyAlignment="1">
      <alignment horizontal="center" vertical="center"/>
      <protection locked="0"/>
    </xf>
    <xf numFmtId="1" fontId="20" fillId="0" borderId="11" xfId="1" applyNumberFormat="1" applyFont="1" applyBorder="1" applyAlignment="1">
      <alignment horizontal="center" vertical="center"/>
      <protection locked="0"/>
    </xf>
    <xf numFmtId="7" fontId="20" fillId="0" borderId="11" xfId="1" applyNumberFormat="1" applyFont="1" applyBorder="1" applyAlignment="1">
      <alignment horizontal="center" vertical="center"/>
      <protection locked="0"/>
    </xf>
    <xf numFmtId="7" fontId="20" fillId="0" borderId="7" xfId="1" applyNumberFormat="1" applyFont="1" applyBorder="1" applyAlignment="1">
      <alignment horizontal="center" vertical="center"/>
      <protection locked="0"/>
    </xf>
    <xf numFmtId="0" fontId="24" fillId="0" borderId="8" xfId="1" applyFont="1" applyBorder="1" applyAlignment="1">
      <alignment horizontal="center" vertical="center"/>
      <protection locked="0"/>
    </xf>
    <xf numFmtId="1" fontId="21" fillId="0" borderId="9" xfId="1" applyNumberFormat="1" applyFont="1" applyBorder="1" applyAlignment="1">
      <alignment horizontal="center" vertical="center"/>
      <protection locked="0"/>
    </xf>
    <xf numFmtId="0" fontId="25" fillId="0" borderId="8" xfId="1" applyFont="1" applyBorder="1" applyAlignment="1">
      <alignment horizontal="center" vertical="center"/>
      <protection locked="0"/>
    </xf>
    <xf numFmtId="0" fontId="23" fillId="0" borderId="0" xfId="1" applyFont="1" applyAlignment="1">
      <alignment vertical="center" wrapText="1"/>
      <protection locked="0"/>
    </xf>
    <xf numFmtId="49" fontId="21" fillId="0" borderId="0" xfId="1" applyNumberFormat="1" applyFont="1" applyAlignment="1">
      <alignment horizontal="left" vertical="center" wrapText="1"/>
      <protection locked="0"/>
    </xf>
    <xf numFmtId="49" fontId="21" fillId="0" borderId="12" xfId="1" applyNumberFormat="1" applyFont="1" applyBorder="1" applyAlignment="1">
      <alignment horizontal="left" vertical="center" wrapText="1"/>
      <protection locked="0"/>
    </xf>
    <xf numFmtId="49" fontId="20" fillId="0" borderId="0" xfId="1" applyNumberFormat="1" applyFont="1" applyAlignment="1">
      <alignment horizontal="left" vertical="center" wrapText="1"/>
      <protection locked="0"/>
    </xf>
    <xf numFmtId="49" fontId="20" fillId="0" borderId="12" xfId="1" applyNumberFormat="1" applyFont="1" applyBorder="1" applyAlignment="1">
      <alignment horizontal="left" vertical="center" wrapText="1"/>
      <protection locked="0"/>
    </xf>
    <xf numFmtId="49" fontId="21" fillId="4" borderId="15" xfId="1" applyNumberFormat="1" applyFont="1" applyFill="1" applyBorder="1" applyAlignment="1">
      <alignment vertical="center" wrapText="1"/>
      <protection locked="0"/>
    </xf>
    <xf numFmtId="0" fontId="21" fillId="4" borderId="0" xfId="1" applyFont="1" applyFill="1" applyAlignment="1">
      <alignment vertical="center" wrapText="1"/>
      <protection locked="0"/>
    </xf>
    <xf numFmtId="1" fontId="20" fillId="4" borderId="10" xfId="1" applyNumberFormat="1" applyFont="1" applyFill="1" applyBorder="1" applyAlignment="1">
      <alignment horizontal="center" vertical="center"/>
      <protection locked="0"/>
    </xf>
    <xf numFmtId="0" fontId="20" fillId="4" borderId="10" xfId="1" applyFont="1" applyFill="1" applyBorder="1" applyAlignment="1">
      <alignment horizontal="center" vertical="center"/>
      <protection locked="0"/>
    </xf>
    <xf numFmtId="1" fontId="20" fillId="4" borderId="11" xfId="1" applyNumberFormat="1" applyFont="1" applyFill="1" applyBorder="1" applyAlignment="1">
      <alignment horizontal="center" vertical="center"/>
      <protection locked="0"/>
    </xf>
    <xf numFmtId="7" fontId="20" fillId="4" borderId="11" xfId="1" applyNumberFormat="1" applyFont="1" applyFill="1" applyBorder="1" applyAlignment="1">
      <alignment horizontal="center" vertical="center"/>
      <protection locked="0"/>
    </xf>
    <xf numFmtId="49" fontId="21" fillId="0" borderId="15" xfId="1" applyNumberFormat="1" applyFont="1" applyBorder="1" applyAlignment="1">
      <alignment horizontal="left" vertical="center" wrapText="1"/>
      <protection locked="0"/>
    </xf>
    <xf numFmtId="0" fontId="21" fillId="0" borderId="10" xfId="1" applyFont="1" applyBorder="1" applyAlignment="1">
      <alignment vertical="top"/>
      <protection locked="0"/>
    </xf>
    <xf numFmtId="0" fontId="21" fillId="4" borderId="10" xfId="1" applyFont="1" applyFill="1" applyBorder="1" applyAlignment="1">
      <alignment vertical="top"/>
      <protection locked="0"/>
    </xf>
    <xf numFmtId="0" fontId="21" fillId="0" borderId="8" xfId="1" applyFont="1" applyBorder="1" applyAlignment="1">
      <alignment vertical="top"/>
      <protection locked="0"/>
    </xf>
    <xf numFmtId="0" fontId="26" fillId="0" borderId="9" xfId="1" applyFont="1" applyBorder="1" applyAlignment="1">
      <alignment horizontal="center" vertical="center"/>
      <protection locked="0"/>
    </xf>
    <xf numFmtId="0" fontId="26" fillId="0" borderId="10" xfId="1" applyFont="1" applyBorder="1" applyAlignment="1">
      <alignment horizontal="center" vertical="center"/>
      <protection locked="0"/>
    </xf>
    <xf numFmtId="49" fontId="21" fillId="0" borderId="10" xfId="1" applyNumberFormat="1" applyFont="1" applyBorder="1" applyAlignment="1">
      <alignment horizontal="center" vertical="center" wrapText="1"/>
      <protection locked="0"/>
    </xf>
    <xf numFmtId="49" fontId="21" fillId="0" borderId="11" xfId="1" applyNumberFormat="1" applyFont="1" applyBorder="1" applyAlignment="1">
      <alignment horizontal="center" vertical="center" wrapText="1"/>
      <protection locked="0"/>
    </xf>
    <xf numFmtId="49" fontId="21" fillId="4" borderId="11" xfId="1" applyNumberFormat="1" applyFont="1" applyFill="1" applyBorder="1" applyAlignment="1">
      <alignment horizontal="center" vertical="center" wrapText="1"/>
      <protection locked="0"/>
    </xf>
    <xf numFmtId="0" fontId="21" fillId="0" borderId="7" xfId="1" applyFont="1" applyBorder="1" applyAlignment="1">
      <alignment horizontal="center" vertical="center"/>
      <protection locked="0"/>
    </xf>
    <xf numFmtId="167" fontId="21" fillId="0" borderId="19" xfId="1" applyNumberFormat="1" applyFont="1" applyBorder="1" applyAlignment="1">
      <alignment horizontal="center" vertical="center"/>
      <protection locked="0"/>
    </xf>
    <xf numFmtId="167" fontId="21" fillId="0" borderId="20" xfId="1" applyNumberFormat="1" applyFont="1" applyBorder="1" applyAlignment="1">
      <alignment horizontal="center" vertical="center"/>
      <protection locked="0"/>
    </xf>
    <xf numFmtId="167" fontId="21" fillId="4" borderId="20" xfId="1" applyNumberFormat="1" applyFont="1" applyFill="1" applyBorder="1" applyAlignment="1">
      <alignment horizontal="center" vertical="center"/>
      <protection locked="0"/>
    </xf>
    <xf numFmtId="167" fontId="21" fillId="0" borderId="23" xfId="1" applyNumberFormat="1" applyFont="1" applyBorder="1" applyAlignment="1">
      <alignment horizontal="center" vertical="center"/>
      <protection locked="0"/>
    </xf>
    <xf numFmtId="1" fontId="21" fillId="4" borderId="10" xfId="1" applyNumberFormat="1" applyFont="1" applyFill="1" applyBorder="1" applyAlignment="1">
      <alignment horizontal="center" vertical="center"/>
      <protection locked="0"/>
    </xf>
    <xf numFmtId="1" fontId="21" fillId="4" borderId="11" xfId="1" applyNumberFormat="1" applyFont="1" applyFill="1" applyBorder="1" applyAlignment="1">
      <alignment horizontal="center" vertical="center"/>
      <protection locked="0"/>
    </xf>
    <xf numFmtId="49" fontId="27" fillId="0" borderId="0" xfId="1" applyNumberFormat="1" applyFont="1" applyAlignment="1">
      <alignment horizontal="left" vertical="center" wrapText="1"/>
      <protection locked="0"/>
    </xf>
    <xf numFmtId="49" fontId="28" fillId="0" borderId="11" xfId="1" applyNumberFormat="1" applyFont="1" applyBorder="1" applyAlignment="1">
      <alignment horizontal="center" vertical="center" wrapText="1"/>
      <protection locked="0"/>
    </xf>
    <xf numFmtId="1" fontId="28" fillId="0" borderId="11" xfId="1" applyNumberFormat="1" applyFont="1" applyBorder="1" applyAlignment="1">
      <alignment horizontal="center" vertical="center"/>
      <protection locked="0"/>
    </xf>
    <xf numFmtId="1" fontId="27" fillId="0" borderId="11" xfId="1" applyNumberFormat="1" applyFont="1" applyBorder="1" applyAlignment="1">
      <alignment horizontal="center" vertical="center"/>
      <protection locked="0"/>
    </xf>
    <xf numFmtId="7" fontId="27" fillId="0" borderId="11" xfId="1" applyNumberFormat="1" applyFont="1" applyBorder="1" applyAlignment="1">
      <alignment horizontal="center" vertical="center"/>
      <protection locked="0"/>
    </xf>
    <xf numFmtId="49" fontId="20" fillId="0" borderId="11" xfId="1" applyNumberFormat="1" applyFont="1" applyBorder="1" applyAlignment="1">
      <alignment horizontal="center" vertical="center" wrapText="1"/>
      <protection locked="0"/>
    </xf>
    <xf numFmtId="1" fontId="21" fillId="0" borderId="11" xfId="1" applyNumberFormat="1" applyFont="1" applyFill="1" applyBorder="1" applyAlignment="1">
      <alignment horizontal="center" vertical="center"/>
      <protection locked="0"/>
    </xf>
    <xf numFmtId="0" fontId="7" fillId="0" borderId="0" xfId="1" applyFont="1" applyFill="1" applyAlignment="1">
      <alignment vertical="top"/>
      <protection locked="0"/>
    </xf>
    <xf numFmtId="0" fontId="29" fillId="0" borderId="0" xfId="12">
      <alignment vertical="top"/>
      <protection locked="0"/>
    </xf>
    <xf numFmtId="0" fontId="30" fillId="8" borderId="0" xfId="12" applyFont="1" applyFill="1" applyAlignment="1">
      <alignment vertical="center"/>
      <protection locked="0"/>
    </xf>
    <xf numFmtId="7" fontId="30" fillId="8" borderId="47" xfId="12" applyNumberFormat="1" applyFont="1" applyFill="1" applyBorder="1" applyAlignment="1" applyProtection="1">
      <alignment horizontal="right" vertical="center"/>
    </xf>
    <xf numFmtId="7" fontId="30" fillId="8" borderId="50" xfId="12" applyNumberFormat="1" applyFont="1" applyFill="1" applyBorder="1" applyAlignment="1">
      <alignment horizontal="right" vertical="center"/>
      <protection locked="0"/>
    </xf>
    <xf numFmtId="7" fontId="30" fillId="8" borderId="52" xfId="12" applyNumberFormat="1" applyFont="1" applyFill="1" applyBorder="1" applyAlignment="1">
      <alignment horizontal="right" vertical="center"/>
      <protection locked="0"/>
    </xf>
    <xf numFmtId="0" fontId="30" fillId="0" borderId="0" xfId="12" applyFont="1" applyAlignment="1">
      <alignment horizontal="left" vertical="center"/>
      <protection locked="0"/>
    </xf>
    <xf numFmtId="7" fontId="32" fillId="0" borderId="55" xfId="12" applyNumberFormat="1" applyFont="1" applyBorder="1" applyAlignment="1">
      <alignment horizontal="right" vertical="center"/>
      <protection locked="0"/>
    </xf>
    <xf numFmtId="7" fontId="30" fillId="0" borderId="58" xfId="12" applyNumberFormat="1" applyFont="1" applyBorder="1" applyAlignment="1" applyProtection="1">
      <alignment horizontal="right" vertical="center"/>
    </xf>
    <xf numFmtId="0" fontId="30" fillId="0" borderId="61" xfId="12" applyFont="1" applyBorder="1" applyAlignment="1">
      <alignment horizontal="left" vertical="center"/>
      <protection locked="0"/>
    </xf>
    <xf numFmtId="7" fontId="30" fillId="0" borderId="62" xfId="12" applyNumberFormat="1" applyFont="1" applyBorder="1" applyAlignment="1">
      <alignment horizontal="right" vertical="center"/>
      <protection locked="0"/>
    </xf>
    <xf numFmtId="168" fontId="30" fillId="0" borderId="62" xfId="12" applyNumberFormat="1" applyFont="1" applyBorder="1" applyAlignment="1">
      <alignment horizontal="right" vertical="center"/>
      <protection locked="0"/>
    </xf>
    <xf numFmtId="3" fontId="30" fillId="0" borderId="62" xfId="12" applyNumberFormat="1" applyFont="1" applyBorder="1" applyAlignment="1">
      <alignment horizontal="right" vertical="center"/>
      <protection locked="0"/>
    </xf>
    <xf numFmtId="49" fontId="30" fillId="0" borderId="63" xfId="12" applyNumberFormat="1" applyFont="1" applyBorder="1" applyAlignment="1">
      <alignment horizontal="center" vertical="center" wrapText="1"/>
      <protection locked="0"/>
    </xf>
    <xf numFmtId="0" fontId="30" fillId="0" borderId="61" xfId="12" applyFont="1" applyBorder="1" applyAlignment="1">
      <alignment horizontal="left" vertical="center" wrapText="1"/>
      <protection locked="0"/>
    </xf>
    <xf numFmtId="0" fontId="34" fillId="0" borderId="0" xfId="12" applyFont="1" applyAlignment="1">
      <alignment horizontal="left" vertical="center"/>
      <protection locked="0"/>
    </xf>
    <xf numFmtId="49" fontId="30" fillId="0" borderId="61" xfId="12" applyNumberFormat="1" applyFont="1" applyBorder="1" applyAlignment="1">
      <alignment horizontal="left" vertical="center" wrapText="1"/>
      <protection locked="0"/>
    </xf>
    <xf numFmtId="0" fontId="30" fillId="0" borderId="0" xfId="12" applyFont="1" applyAlignment="1">
      <alignment horizontal="left"/>
      <protection locked="0"/>
    </xf>
    <xf numFmtId="4" fontId="30" fillId="0" borderId="62" xfId="12" applyNumberFormat="1" applyFont="1" applyBorder="1" applyAlignment="1">
      <alignment horizontal="right" vertical="center"/>
      <protection locked="0"/>
    </xf>
    <xf numFmtId="49" fontId="38" fillId="0" borderId="61" xfId="12" applyNumberFormat="1" applyFont="1" applyFill="1" applyBorder="1" applyAlignment="1">
      <alignment vertical="center" wrapText="1"/>
      <protection locked="0"/>
    </xf>
    <xf numFmtId="169" fontId="30" fillId="0" borderId="62" xfId="12" applyNumberFormat="1" applyFont="1" applyBorder="1" applyAlignment="1">
      <alignment horizontal="right" vertical="center"/>
      <protection locked="0"/>
    </xf>
    <xf numFmtId="0" fontId="30" fillId="8" borderId="0" xfId="12" applyFont="1" applyFill="1" applyAlignment="1">
      <alignment horizontal="center" vertical="center"/>
      <protection locked="0"/>
    </xf>
    <xf numFmtId="0" fontId="37" fillId="0" borderId="0" xfId="12" applyFont="1" applyAlignment="1">
      <alignment horizontal="center" vertical="center"/>
      <protection locked="0"/>
    </xf>
    <xf numFmtId="0" fontId="39" fillId="8" borderId="0" xfId="12" applyFont="1" applyFill="1" applyAlignment="1">
      <alignment horizontal="center" vertical="center"/>
      <protection locked="0"/>
    </xf>
    <xf numFmtId="49" fontId="30" fillId="0" borderId="0" xfId="12" applyNumberFormat="1" applyFont="1" applyFill="1" applyAlignment="1">
      <alignment horizontal="center" vertical="center" wrapText="1"/>
      <protection locked="0"/>
    </xf>
    <xf numFmtId="0" fontId="30" fillId="8" borderId="0" xfId="12" applyFont="1" applyFill="1" applyAlignment="1">
      <alignment horizontal="left" vertical="center"/>
      <protection locked="0"/>
    </xf>
    <xf numFmtId="7" fontId="30" fillId="8" borderId="0" xfId="12" applyNumberFormat="1" applyFont="1" applyFill="1" applyAlignment="1" applyProtection="1">
      <alignment horizontal="right" vertical="center"/>
    </xf>
    <xf numFmtId="0" fontId="40" fillId="10" borderId="0" xfId="12" applyFont="1" applyFill="1" applyAlignment="1">
      <alignment horizontal="left" vertical="center"/>
      <protection locked="0"/>
    </xf>
    <xf numFmtId="7" fontId="30" fillId="10" borderId="62" xfId="12" applyNumberFormat="1" applyFont="1" applyFill="1" applyBorder="1" applyAlignment="1" applyProtection="1">
      <alignment horizontal="right" vertical="center"/>
    </xf>
    <xf numFmtId="0" fontId="30" fillId="0" borderId="0" xfId="12" applyFont="1" applyBorder="1" applyAlignment="1">
      <alignment horizontal="left" vertical="center"/>
      <protection locked="0"/>
    </xf>
    <xf numFmtId="7" fontId="30" fillId="0" borderId="0" xfId="12" applyNumberFormat="1" applyFont="1" applyBorder="1" applyAlignment="1">
      <alignment horizontal="right" vertical="center"/>
      <protection locked="0"/>
    </xf>
    <xf numFmtId="168" fontId="30" fillId="0" borderId="0" xfId="12" applyNumberFormat="1" applyFont="1" applyBorder="1" applyAlignment="1">
      <alignment horizontal="right" vertical="center"/>
      <protection locked="0"/>
    </xf>
    <xf numFmtId="3" fontId="30" fillId="0" borderId="0" xfId="12" applyNumberFormat="1" applyFont="1" applyBorder="1" applyAlignment="1">
      <alignment horizontal="right" vertical="center"/>
      <protection locked="0"/>
    </xf>
    <xf numFmtId="49" fontId="30" fillId="0" borderId="0" xfId="12" applyNumberFormat="1" applyFont="1" applyBorder="1" applyAlignment="1">
      <alignment horizontal="center" vertical="center" wrapText="1"/>
      <protection locked="0"/>
    </xf>
    <xf numFmtId="0" fontId="30" fillId="0" borderId="0" xfId="12" applyFont="1" applyBorder="1" applyAlignment="1">
      <alignment vertical="center" wrapText="1"/>
      <protection locked="0"/>
    </xf>
    <xf numFmtId="0" fontId="30" fillId="0" borderId="0" xfId="12" applyFont="1" applyBorder="1" applyAlignment="1">
      <alignment vertical="center"/>
      <protection locked="0"/>
    </xf>
    <xf numFmtId="49" fontId="30" fillId="0" borderId="61" xfId="12" applyNumberFormat="1" applyFont="1" applyFill="1" applyBorder="1" applyAlignment="1">
      <alignment vertical="center" wrapText="1"/>
      <protection locked="0"/>
    </xf>
    <xf numFmtId="0" fontId="30" fillId="0" borderId="61" xfId="12" applyFont="1" applyBorder="1" applyAlignment="1">
      <alignment vertical="center" wrapText="1"/>
      <protection locked="0"/>
    </xf>
    <xf numFmtId="0" fontId="30" fillId="0" borderId="61" xfId="12" applyFont="1" applyBorder="1" applyAlignment="1">
      <alignment vertical="center"/>
      <protection locked="0"/>
    </xf>
    <xf numFmtId="0" fontId="42" fillId="0" borderId="61" xfId="12" applyFont="1" applyBorder="1" applyAlignment="1">
      <alignment vertical="center" wrapText="1"/>
      <protection locked="0"/>
    </xf>
    <xf numFmtId="49" fontId="43" fillId="0" borderId="61" xfId="12" applyNumberFormat="1" applyFont="1" applyBorder="1" applyAlignment="1">
      <alignment vertical="center" wrapText="1"/>
      <protection locked="0"/>
    </xf>
    <xf numFmtId="0" fontId="30" fillId="0" borderId="62" xfId="12" applyFont="1" applyBorder="1" applyAlignment="1">
      <alignment horizontal="right" vertical="center"/>
      <protection locked="0"/>
    </xf>
    <xf numFmtId="0" fontId="30" fillId="0" borderId="63" xfId="12" applyFont="1" applyBorder="1" applyAlignment="1">
      <alignment horizontal="center" vertical="center"/>
      <protection locked="0"/>
    </xf>
    <xf numFmtId="0" fontId="30" fillId="0" borderId="0" xfId="12" applyFont="1">
      <alignment vertical="top"/>
      <protection locked="0"/>
    </xf>
    <xf numFmtId="7" fontId="30" fillId="0" borderId="62" xfId="12" applyNumberFormat="1" applyFont="1" applyFill="1" applyBorder="1" applyAlignment="1" applyProtection="1">
      <alignment horizontal="right" vertical="center"/>
    </xf>
    <xf numFmtId="0" fontId="29" fillId="0" borderId="0" xfId="12" applyFill="1">
      <alignment vertical="top"/>
      <protection locked="0"/>
    </xf>
    <xf numFmtId="0" fontId="33" fillId="0" borderId="62" xfId="12" applyFont="1" applyFill="1" applyBorder="1" applyAlignment="1">
      <alignment horizontal="left" vertical="center" indent="11"/>
      <protection locked="0"/>
    </xf>
    <xf numFmtId="0" fontId="41" fillId="0" borderId="0" xfId="12" applyFont="1" applyFill="1" applyAlignment="1">
      <alignment horizontal="left" vertical="center" indent="11"/>
      <protection locked="0"/>
    </xf>
    <xf numFmtId="0" fontId="33" fillId="0" borderId="0" xfId="12" applyFont="1" applyFill="1" applyAlignment="1">
      <alignment horizontal="left" vertical="top" indent="11"/>
      <protection locked="0"/>
    </xf>
    <xf numFmtId="0" fontId="41" fillId="0" borderId="0" xfId="12" applyFont="1" applyFill="1" applyAlignment="1">
      <alignment horizontal="left" vertical="center"/>
      <protection locked="0"/>
    </xf>
    <xf numFmtId="49" fontId="40" fillId="0" borderId="61" xfId="12" applyNumberFormat="1" applyFont="1" applyFill="1" applyBorder="1" applyAlignment="1">
      <alignment horizontal="left" vertical="center" wrapText="1" indent="11"/>
      <protection locked="0"/>
    </xf>
    <xf numFmtId="0" fontId="30" fillId="11" borderId="62" xfId="12" applyFont="1" applyFill="1" applyBorder="1" applyAlignment="1">
      <alignment horizontal="right" vertical="center"/>
      <protection locked="0"/>
    </xf>
    <xf numFmtId="0" fontId="30" fillId="11" borderId="63" xfId="12" applyFont="1" applyFill="1" applyBorder="1" applyAlignment="1">
      <alignment horizontal="center" vertical="center"/>
      <protection locked="0"/>
    </xf>
    <xf numFmtId="0" fontId="30" fillId="11" borderId="61" xfId="12" applyFont="1" applyFill="1" applyBorder="1" applyAlignment="1">
      <alignment vertical="center" wrapText="1"/>
      <protection locked="0"/>
    </xf>
    <xf numFmtId="0" fontId="30" fillId="11" borderId="61" xfId="12" applyFont="1" applyFill="1" applyBorder="1" applyAlignment="1">
      <alignment vertical="center"/>
      <protection locked="0"/>
    </xf>
    <xf numFmtId="49" fontId="30" fillId="11" borderId="61" xfId="12" applyNumberFormat="1" applyFont="1" applyFill="1" applyBorder="1" applyAlignment="1">
      <alignment vertical="center" wrapText="1"/>
      <protection locked="0"/>
    </xf>
    <xf numFmtId="0" fontId="42" fillId="0" borderId="61" xfId="12" applyFont="1" applyBorder="1" applyAlignment="1">
      <alignment horizontal="right" vertical="center" wrapText="1"/>
      <protection locked="0"/>
    </xf>
    <xf numFmtId="0" fontId="38" fillId="0" borderId="61" xfId="12" applyFont="1" applyBorder="1" applyAlignment="1">
      <alignment horizontal="left" vertical="center" wrapText="1"/>
      <protection locked="0"/>
    </xf>
    <xf numFmtId="0" fontId="42" fillId="0" borderId="61" xfId="12" applyFont="1" applyBorder="1" applyAlignment="1">
      <alignment vertical="center"/>
      <protection locked="0"/>
    </xf>
    <xf numFmtId="49" fontId="42" fillId="0" borderId="61" xfId="12" applyNumberFormat="1" applyFont="1" applyFill="1" applyBorder="1" applyAlignment="1">
      <alignment vertical="center" wrapText="1"/>
      <protection locked="0"/>
    </xf>
    <xf numFmtId="0" fontId="38" fillId="0" borderId="61" xfId="12" applyFont="1" applyBorder="1" applyAlignment="1">
      <alignment vertical="center" wrapText="1"/>
      <protection locked="0"/>
    </xf>
    <xf numFmtId="0" fontId="38" fillId="0" borderId="61" xfId="12" applyFont="1" applyBorder="1" applyAlignment="1">
      <alignment vertical="center"/>
      <protection locked="0"/>
    </xf>
    <xf numFmtId="0" fontId="30" fillId="0" borderId="62" xfId="12" applyFont="1" applyFill="1" applyBorder="1" applyAlignment="1">
      <alignment horizontal="right" vertical="center"/>
      <protection locked="0"/>
    </xf>
    <xf numFmtId="3" fontId="30" fillId="0" borderId="62" xfId="12" applyNumberFormat="1" applyFont="1" applyFill="1" applyBorder="1" applyAlignment="1">
      <alignment horizontal="right" vertical="center"/>
      <protection locked="0"/>
    </xf>
    <xf numFmtId="0" fontId="45" fillId="0" borderId="0" xfId="12" applyFont="1">
      <alignment vertical="top"/>
      <protection locked="0"/>
    </xf>
    <xf numFmtId="0" fontId="43" fillId="0" borderId="61" xfId="12" applyFont="1" applyBorder="1" applyAlignment="1">
      <alignment horizontal="left" vertical="center"/>
      <protection locked="0"/>
    </xf>
    <xf numFmtId="7" fontId="43" fillId="0" borderId="62" xfId="12" applyNumberFormat="1" applyFont="1" applyBorder="1" applyAlignment="1">
      <alignment horizontal="right" vertical="center"/>
      <protection locked="0"/>
    </xf>
    <xf numFmtId="168" fontId="43" fillId="0" borderId="62" xfId="12" applyNumberFormat="1" applyFont="1" applyBorder="1" applyAlignment="1">
      <alignment horizontal="right" vertical="center"/>
      <protection locked="0"/>
    </xf>
    <xf numFmtId="3" fontId="43" fillId="0" borderId="62" xfId="12" applyNumberFormat="1" applyFont="1" applyBorder="1" applyAlignment="1">
      <alignment horizontal="right" vertical="center"/>
      <protection locked="0"/>
    </xf>
    <xf numFmtId="0" fontId="43" fillId="0" borderId="61" xfId="12" applyFont="1" applyBorder="1" applyAlignment="1">
      <alignment vertical="center"/>
      <protection locked="0"/>
    </xf>
    <xf numFmtId="7" fontId="46" fillId="0" borderId="62" xfId="12" applyNumberFormat="1" applyFont="1" applyBorder="1" applyAlignment="1">
      <alignment horizontal="right" vertical="center"/>
      <protection locked="0"/>
    </xf>
    <xf numFmtId="3" fontId="46" fillId="0" borderId="62" xfId="12" applyNumberFormat="1" applyFont="1" applyBorder="1" applyAlignment="1">
      <alignment horizontal="right" vertical="center"/>
      <protection locked="0"/>
    </xf>
    <xf numFmtId="0" fontId="46" fillId="0" borderId="61" xfId="12" applyFont="1" applyBorder="1" applyAlignment="1">
      <alignment vertical="center"/>
      <protection locked="0"/>
    </xf>
    <xf numFmtId="49" fontId="46" fillId="0" borderId="61" xfId="12" applyNumberFormat="1" applyFont="1" applyBorder="1" applyAlignment="1">
      <alignment vertical="center" wrapText="1"/>
      <protection locked="0"/>
    </xf>
    <xf numFmtId="0" fontId="46" fillId="0" borderId="62" xfId="12" applyFont="1" applyBorder="1" applyAlignment="1">
      <alignment horizontal="right" vertical="center"/>
      <protection locked="0"/>
    </xf>
    <xf numFmtId="0" fontId="46" fillId="0" borderId="63" xfId="12" applyFont="1" applyBorder="1" applyAlignment="1">
      <alignment horizontal="center" vertical="center"/>
      <protection locked="0"/>
    </xf>
    <xf numFmtId="169" fontId="43" fillId="0" borderId="62" xfId="12" applyNumberFormat="1" applyFont="1" applyBorder="1" applyAlignment="1">
      <alignment horizontal="right" vertical="center"/>
      <protection locked="0"/>
    </xf>
    <xf numFmtId="0" fontId="47" fillId="0" borderId="61" xfId="12" applyFont="1" applyBorder="1" applyAlignment="1">
      <alignment vertical="center"/>
      <protection locked="0"/>
    </xf>
    <xf numFmtId="0" fontId="30" fillId="0" borderId="63" xfId="12" applyFont="1" applyFill="1" applyBorder="1" applyAlignment="1">
      <alignment horizontal="center" vertical="center"/>
      <protection locked="0"/>
    </xf>
    <xf numFmtId="0" fontId="48" fillId="0" borderId="61" xfId="12" applyFont="1" applyFill="1" applyBorder="1" applyAlignment="1">
      <alignment vertical="center" wrapText="1"/>
      <protection locked="0"/>
    </xf>
    <xf numFmtId="0" fontId="30" fillId="0" borderId="61" xfId="12" applyFont="1" applyFill="1" applyBorder="1" applyAlignment="1">
      <alignment vertical="center"/>
      <protection locked="0"/>
    </xf>
    <xf numFmtId="0" fontId="30" fillId="4" borderId="62" xfId="12" applyFont="1" applyFill="1" applyBorder="1" applyAlignment="1">
      <alignment horizontal="right" vertical="center"/>
      <protection locked="0"/>
    </xf>
    <xf numFmtId="0" fontId="30" fillId="4" borderId="63" xfId="12" applyFont="1" applyFill="1" applyBorder="1" applyAlignment="1">
      <alignment horizontal="center" vertical="center"/>
      <protection locked="0"/>
    </xf>
    <xf numFmtId="0" fontId="48" fillId="4" borderId="61" xfId="12" applyFont="1" applyFill="1" applyBorder="1" applyAlignment="1">
      <alignment vertical="center" wrapText="1"/>
      <protection locked="0"/>
    </xf>
    <xf numFmtId="0" fontId="30" fillId="4" borderId="61" xfId="12" applyFont="1" applyFill="1" applyBorder="1" applyAlignment="1">
      <alignment vertical="center"/>
      <protection locked="0"/>
    </xf>
    <xf numFmtId="49" fontId="30" fillId="4" borderId="61" xfId="12" applyNumberFormat="1" applyFont="1" applyFill="1" applyBorder="1" applyAlignment="1">
      <alignment vertical="center" wrapText="1"/>
      <protection locked="0"/>
    </xf>
    <xf numFmtId="7" fontId="49" fillId="4" borderId="71" xfId="12" applyNumberFormat="1" applyFont="1" applyFill="1" applyBorder="1" applyAlignment="1" applyProtection="1">
      <alignment horizontal="right" vertical="center"/>
    </xf>
    <xf numFmtId="0" fontId="50" fillId="4" borderId="72" xfId="12" applyFont="1" applyFill="1" applyBorder="1">
      <alignment vertical="top"/>
      <protection locked="0"/>
    </xf>
    <xf numFmtId="0" fontId="43" fillId="0" borderId="62" xfId="12" applyFont="1" applyBorder="1" applyAlignment="1">
      <alignment horizontal="right" vertical="center"/>
      <protection locked="0"/>
    </xf>
    <xf numFmtId="0" fontId="43" fillId="0" borderId="63" xfId="12" applyFont="1" applyBorder="1" applyAlignment="1">
      <alignment horizontal="center" vertical="center"/>
      <protection locked="0"/>
    </xf>
    <xf numFmtId="0" fontId="41" fillId="8" borderId="0" xfId="12" applyFont="1" applyFill="1" applyAlignment="1">
      <alignment horizontal="center" vertical="center"/>
      <protection locked="0"/>
    </xf>
    <xf numFmtId="0" fontId="41" fillId="8" borderId="75" xfId="12" applyFont="1" applyFill="1" applyBorder="1" applyAlignment="1">
      <alignment horizontal="center" vertical="center"/>
      <protection locked="0"/>
    </xf>
    <xf numFmtId="0" fontId="29" fillId="0" borderId="61" xfId="12" applyBorder="1">
      <alignment vertical="top"/>
      <protection locked="0"/>
    </xf>
    <xf numFmtId="0" fontId="41" fillId="8" borderId="76" xfId="12" applyFont="1" applyFill="1" applyBorder="1" applyAlignment="1">
      <alignment horizontal="center" vertical="center"/>
      <protection locked="0"/>
    </xf>
    <xf numFmtId="0" fontId="41" fillId="8" borderId="61" xfId="12" applyFont="1" applyFill="1" applyBorder="1" applyAlignment="1">
      <alignment horizontal="center" vertical="center"/>
      <protection locked="0"/>
    </xf>
    <xf numFmtId="0" fontId="52" fillId="9" borderId="0" xfId="12" applyFont="1" applyFill="1" applyAlignment="1">
      <alignment vertical="center"/>
      <protection locked="0"/>
    </xf>
    <xf numFmtId="0" fontId="52" fillId="9" borderId="66" xfId="12" applyFont="1" applyFill="1" applyBorder="1" applyAlignment="1">
      <alignment vertical="center"/>
      <protection locked="0"/>
    </xf>
    <xf numFmtId="0" fontId="55" fillId="9" borderId="0" xfId="12" applyFont="1" applyFill="1" applyAlignment="1">
      <alignment horizontal="center" vertical="center" wrapText="1"/>
      <protection locked="0"/>
    </xf>
    <xf numFmtId="0" fontId="56" fillId="9" borderId="0" xfId="12" applyFont="1" applyFill="1" applyAlignment="1">
      <alignment horizontal="left" vertical="center"/>
      <protection locked="0"/>
    </xf>
    <xf numFmtId="0" fontId="58" fillId="0" borderId="0" xfId="13">
      <alignment vertical="top"/>
      <protection locked="0"/>
    </xf>
    <xf numFmtId="0" fontId="30" fillId="8" borderId="0" xfId="13" applyFont="1" applyFill="1" applyAlignment="1">
      <alignment horizontal="left" vertical="center"/>
      <protection locked="0"/>
    </xf>
    <xf numFmtId="7" fontId="30" fillId="8" borderId="0" xfId="13" applyNumberFormat="1" applyFont="1" applyFill="1" applyAlignment="1" applyProtection="1">
      <alignment horizontal="right" vertical="center"/>
    </xf>
    <xf numFmtId="7" fontId="30" fillId="8" borderId="0" xfId="13" applyNumberFormat="1" applyFont="1" applyFill="1" applyAlignment="1">
      <alignment horizontal="right" vertical="center"/>
      <protection locked="0"/>
    </xf>
    <xf numFmtId="7" fontId="30" fillId="8" borderId="77" xfId="13" applyNumberFormat="1" applyFont="1" applyFill="1" applyBorder="1" applyAlignment="1">
      <alignment horizontal="right" vertical="center"/>
      <protection locked="0"/>
    </xf>
    <xf numFmtId="0" fontId="58" fillId="0" borderId="77" xfId="13" applyBorder="1">
      <alignment vertical="top"/>
      <protection locked="0"/>
    </xf>
    <xf numFmtId="0" fontId="30" fillId="0" borderId="0" xfId="13" applyFont="1">
      <alignment vertical="top"/>
      <protection locked="0"/>
    </xf>
    <xf numFmtId="0" fontId="30" fillId="0" borderId="78" xfId="13" applyFont="1" applyBorder="1" applyAlignment="1">
      <alignment vertical="center" wrapText="1"/>
      <protection locked="0"/>
    </xf>
    <xf numFmtId="0" fontId="30" fillId="0" borderId="63" xfId="13" applyFont="1" applyBorder="1" applyAlignment="1">
      <alignment vertical="center"/>
      <protection locked="0"/>
    </xf>
    <xf numFmtId="49" fontId="30" fillId="0" borderId="61" xfId="13" applyNumberFormat="1" applyFont="1" applyBorder="1" applyAlignment="1">
      <alignment vertical="center" wrapText="1"/>
      <protection locked="0"/>
    </xf>
    <xf numFmtId="0" fontId="30" fillId="0" borderId="61" xfId="13" applyFont="1" applyBorder="1" applyAlignment="1">
      <alignment horizontal="left" vertical="center"/>
      <protection locked="0"/>
    </xf>
    <xf numFmtId="7" fontId="30" fillId="0" borderId="62" xfId="13" applyNumberFormat="1" applyFont="1" applyBorder="1" applyAlignment="1">
      <alignment horizontal="right" vertical="center"/>
      <protection locked="0"/>
    </xf>
    <xf numFmtId="168" fontId="30" fillId="0" borderId="62" xfId="13" applyNumberFormat="1" applyFont="1" applyBorder="1" applyAlignment="1">
      <alignment horizontal="right" vertical="center"/>
      <protection locked="0"/>
    </xf>
    <xf numFmtId="3" fontId="30" fillId="0" borderId="62" xfId="13" applyNumberFormat="1" applyFont="1" applyBorder="1" applyAlignment="1">
      <alignment horizontal="right" vertical="center"/>
      <protection locked="0"/>
    </xf>
    <xf numFmtId="169" fontId="30" fillId="0" borderId="62" xfId="13" applyNumberFormat="1" applyFont="1" applyBorder="1" applyAlignment="1">
      <alignment horizontal="right" vertical="center"/>
      <protection locked="0"/>
    </xf>
    <xf numFmtId="49" fontId="30" fillId="0" borderId="63" xfId="13" applyNumberFormat="1" applyFont="1" applyBorder="1" applyAlignment="1">
      <alignment horizontal="center" vertical="center" wrapText="1"/>
      <protection locked="0"/>
    </xf>
    <xf numFmtId="0" fontId="30" fillId="0" borderId="61" xfId="13" applyFont="1" applyBorder="1" applyAlignment="1">
      <alignment vertical="center" wrapText="1"/>
      <protection locked="0"/>
    </xf>
    <xf numFmtId="0" fontId="30" fillId="0" borderId="61" xfId="13" applyFont="1" applyBorder="1" applyAlignment="1">
      <alignment vertical="center"/>
      <protection locked="0"/>
    </xf>
    <xf numFmtId="0" fontId="40" fillId="10" borderId="0" xfId="13" applyFont="1" applyFill="1" applyAlignment="1">
      <alignment horizontal="left" vertical="center"/>
      <protection locked="0"/>
    </xf>
    <xf numFmtId="7" fontId="30" fillId="10" borderId="62" xfId="13" applyNumberFormat="1" applyFont="1" applyFill="1" applyBorder="1" applyAlignment="1" applyProtection="1">
      <alignment horizontal="right" vertical="center"/>
    </xf>
    <xf numFmtId="0" fontId="42" fillId="0" borderId="61" xfId="13" applyFont="1" applyBorder="1" applyAlignment="1">
      <alignment vertical="center" wrapText="1"/>
      <protection locked="0"/>
    </xf>
    <xf numFmtId="49" fontId="42" fillId="0" borderId="61" xfId="13" applyNumberFormat="1" applyFont="1" applyBorder="1" applyAlignment="1">
      <alignment horizontal="left" vertical="center" wrapText="1"/>
      <protection locked="0"/>
    </xf>
    <xf numFmtId="7" fontId="30" fillId="0" borderId="62" xfId="13" applyNumberFormat="1" applyFont="1" applyFill="1" applyBorder="1" applyAlignment="1">
      <alignment horizontal="right" vertical="center"/>
      <protection locked="0"/>
    </xf>
    <xf numFmtId="0" fontId="30" fillId="0" borderId="62" xfId="13" applyFont="1" applyBorder="1" applyAlignment="1">
      <alignment horizontal="right" vertical="center"/>
      <protection locked="0"/>
    </xf>
    <xf numFmtId="0" fontId="30" fillId="0" borderId="63" xfId="13" applyFont="1" applyBorder="1" applyAlignment="1">
      <alignment horizontal="center" vertical="center"/>
      <protection locked="0"/>
    </xf>
    <xf numFmtId="49" fontId="38" fillId="0" borderId="61" xfId="13" applyNumberFormat="1" applyFont="1" applyBorder="1" applyAlignment="1">
      <alignment horizontal="left" vertical="center" wrapText="1"/>
      <protection locked="0"/>
    </xf>
    <xf numFmtId="7" fontId="30" fillId="0" borderId="62" xfId="13" applyNumberFormat="1" applyFont="1" applyFill="1" applyBorder="1" applyAlignment="1" applyProtection="1">
      <alignment horizontal="right" vertical="center"/>
    </xf>
    <xf numFmtId="0" fontId="58" fillId="0" borderId="0" xfId="13" applyFill="1">
      <alignment vertical="top"/>
      <protection locked="0"/>
    </xf>
    <xf numFmtId="0" fontId="33" fillId="0" borderId="62" xfId="13" applyFont="1" applyFill="1" applyBorder="1" applyAlignment="1">
      <alignment horizontal="left" vertical="center" indent="11"/>
      <protection locked="0"/>
    </xf>
    <xf numFmtId="0" fontId="41" fillId="0" borderId="0" xfId="13" applyFont="1" applyFill="1" applyAlignment="1">
      <alignment horizontal="left" vertical="center" indent="11"/>
      <protection locked="0"/>
    </xf>
    <xf numFmtId="0" fontId="33" fillId="0" borderId="0" xfId="13" applyFont="1" applyFill="1" applyAlignment="1">
      <alignment horizontal="left" vertical="top" indent="11"/>
      <protection locked="0"/>
    </xf>
    <xf numFmtId="0" fontId="41" fillId="0" borderId="0" xfId="13" applyFont="1" applyFill="1" applyAlignment="1">
      <alignment horizontal="left" vertical="center"/>
      <protection locked="0"/>
    </xf>
    <xf numFmtId="49" fontId="40" fillId="0" borderId="61" xfId="13" applyNumberFormat="1" applyFont="1" applyFill="1" applyBorder="1" applyAlignment="1">
      <alignment horizontal="left" vertical="center" wrapText="1" indent="11"/>
      <protection locked="0"/>
    </xf>
    <xf numFmtId="0" fontId="42" fillId="0" borderId="61" xfId="13" applyFont="1" applyBorder="1" applyAlignment="1">
      <alignment vertical="center"/>
      <protection locked="0"/>
    </xf>
    <xf numFmtId="0" fontId="42" fillId="0" borderId="61" xfId="13" applyFont="1" applyBorder="1" applyAlignment="1">
      <alignment horizontal="right" vertical="center" wrapText="1"/>
      <protection locked="0"/>
    </xf>
    <xf numFmtId="0" fontId="59" fillId="0" borderId="61" xfId="13" applyFont="1" applyBorder="1" applyAlignment="1">
      <alignment horizontal="right" vertical="center" wrapText="1"/>
      <protection locked="0"/>
    </xf>
    <xf numFmtId="7" fontId="42" fillId="0" borderId="62" xfId="13" applyNumberFormat="1" applyFont="1" applyBorder="1" applyAlignment="1">
      <alignment horizontal="right" vertical="center"/>
      <protection locked="0"/>
    </xf>
    <xf numFmtId="168" fontId="42" fillId="0" borderId="62" xfId="13" applyNumberFormat="1" applyFont="1" applyBorder="1" applyAlignment="1">
      <alignment horizontal="right" vertical="center"/>
      <protection locked="0"/>
    </xf>
    <xf numFmtId="3" fontId="42" fillId="0" borderId="62" xfId="13" applyNumberFormat="1" applyFont="1" applyBorder="1" applyAlignment="1">
      <alignment horizontal="right" vertical="center"/>
      <protection locked="0"/>
    </xf>
    <xf numFmtId="49" fontId="42" fillId="0" borderId="63" xfId="13" applyNumberFormat="1" applyFont="1" applyBorder="1" applyAlignment="1">
      <alignment horizontal="center" vertical="center" wrapText="1"/>
      <protection locked="0"/>
    </xf>
    <xf numFmtId="49" fontId="30" fillId="0" borderId="61" xfId="13" applyNumberFormat="1" applyFont="1" applyBorder="1" applyAlignment="1">
      <alignment horizontal="left" vertical="center" wrapText="1"/>
      <protection locked="0"/>
    </xf>
    <xf numFmtId="0" fontId="41" fillId="0" borderId="0" xfId="13" applyFont="1" applyFill="1" applyAlignment="1">
      <alignment horizontal="center" vertical="center"/>
      <protection locked="0"/>
    </xf>
    <xf numFmtId="0" fontId="41" fillId="10" borderId="0" xfId="13" applyFont="1" applyFill="1" applyAlignment="1">
      <alignment horizontal="left" vertical="center"/>
      <protection locked="0"/>
    </xf>
    <xf numFmtId="0" fontId="58" fillId="0" borderId="0" xfId="13" applyFont="1" applyFill="1">
      <alignment vertical="top"/>
      <protection locked="0"/>
    </xf>
    <xf numFmtId="0" fontId="33" fillId="0" borderId="0" xfId="13" applyFont="1" applyFill="1" applyAlignment="1">
      <alignment horizontal="left" vertical="center" indent="11"/>
      <protection locked="0"/>
    </xf>
    <xf numFmtId="0" fontId="33" fillId="0" borderId="0" xfId="13" applyFont="1" applyFill="1" applyAlignment="1">
      <alignment horizontal="center" vertical="center"/>
      <protection locked="0"/>
    </xf>
    <xf numFmtId="0" fontId="33" fillId="0" borderId="0" xfId="13" applyFont="1" applyFill="1" applyAlignment="1">
      <alignment horizontal="left" vertical="center"/>
      <protection locked="0"/>
    </xf>
    <xf numFmtId="0" fontId="33" fillId="10" borderId="0" xfId="13" applyFont="1" applyFill="1" applyAlignment="1">
      <alignment horizontal="left" vertical="center"/>
      <protection locked="0"/>
    </xf>
    <xf numFmtId="0" fontId="38" fillId="0" borderId="61" xfId="13" applyFont="1" applyBorder="1" applyAlignment="1">
      <alignment vertical="center" wrapText="1"/>
      <protection locked="0"/>
    </xf>
    <xf numFmtId="0" fontId="30" fillId="0" borderId="61" xfId="13" applyFont="1" applyBorder="1" applyAlignment="1">
      <alignment horizontal="left" vertical="center" wrapText="1"/>
      <protection locked="0"/>
    </xf>
    <xf numFmtId="0" fontId="41" fillId="8" borderId="0" xfId="13" applyFont="1" applyFill="1" applyAlignment="1">
      <alignment horizontal="center" vertical="center"/>
      <protection locked="0"/>
    </xf>
    <xf numFmtId="0" fontId="41" fillId="8" borderId="75" xfId="13" applyFont="1" applyFill="1" applyBorder="1" applyAlignment="1">
      <alignment horizontal="center" vertical="center"/>
      <protection locked="0"/>
    </xf>
    <xf numFmtId="0" fontId="41" fillId="8" borderId="76" xfId="13" applyFont="1" applyFill="1" applyBorder="1" applyAlignment="1">
      <alignment horizontal="center" vertical="center"/>
      <protection locked="0"/>
    </xf>
    <xf numFmtId="0" fontId="58" fillId="0" borderId="61" xfId="13" applyBorder="1">
      <alignment vertical="top"/>
      <protection locked="0"/>
    </xf>
    <xf numFmtId="0" fontId="41" fillId="8" borderId="61" xfId="13" applyFont="1" applyFill="1" applyBorder="1" applyAlignment="1">
      <alignment horizontal="center" vertical="center"/>
      <protection locked="0"/>
    </xf>
    <xf numFmtId="0" fontId="52" fillId="9" borderId="0" xfId="13" applyFont="1" applyFill="1" applyAlignment="1">
      <alignment vertical="center"/>
      <protection locked="0"/>
    </xf>
    <xf numFmtId="0" fontId="52" fillId="9" borderId="66" xfId="13" applyFont="1" applyFill="1" applyBorder="1" applyAlignment="1">
      <alignment vertical="center"/>
      <protection locked="0"/>
    </xf>
    <xf numFmtId="0" fontId="58" fillId="0" borderId="53" xfId="13" applyBorder="1">
      <alignment vertical="top"/>
      <protection locked="0"/>
    </xf>
    <xf numFmtId="0" fontId="57" fillId="9" borderId="0" xfId="13" applyFont="1" applyFill="1" applyAlignment="1">
      <alignment horizontal="left" vertical="center"/>
      <protection locked="0"/>
    </xf>
    <xf numFmtId="49" fontId="10" fillId="0" borderId="0" xfId="1" applyNumberFormat="1" applyFont="1" applyBorder="1" applyAlignment="1">
      <alignment horizontal="right" vertical="center" wrapText="1"/>
      <protection locked="0"/>
    </xf>
    <xf numFmtId="7" fontId="10" fillId="0" borderId="0" xfId="1" applyNumberFormat="1" applyFont="1" applyBorder="1" applyAlignment="1" applyProtection="1">
      <alignment horizontal="right" vertical="center"/>
    </xf>
    <xf numFmtId="0" fontId="6" fillId="13" borderId="16" xfId="1" applyFont="1" applyFill="1" applyBorder="1" applyAlignment="1">
      <alignment horizontal="center" vertical="center"/>
      <protection locked="0"/>
    </xf>
    <xf numFmtId="0" fontId="6" fillId="13" borderId="17" xfId="1" applyFont="1" applyFill="1" applyBorder="1" applyAlignment="1">
      <alignment horizontal="center" vertical="center"/>
      <protection locked="0"/>
    </xf>
    <xf numFmtId="0" fontId="6" fillId="13" borderId="18" xfId="1" applyFont="1" applyFill="1" applyBorder="1" applyAlignment="1">
      <alignment horizontal="center" vertical="center"/>
      <protection locked="0"/>
    </xf>
    <xf numFmtId="49" fontId="21" fillId="0" borderId="80" xfId="1" applyNumberFormat="1" applyFont="1" applyBorder="1" applyAlignment="1">
      <alignment horizontal="left" vertical="center" wrapText="1"/>
      <protection locked="0"/>
    </xf>
    <xf numFmtId="49" fontId="21" fillId="0" borderId="81" xfId="1" applyNumberFormat="1" applyFont="1" applyBorder="1" applyAlignment="1">
      <alignment horizontal="left" vertical="center" wrapText="1"/>
      <protection locked="0"/>
    </xf>
    <xf numFmtId="167" fontId="21" fillId="0" borderId="82" xfId="1" applyNumberFormat="1" applyFont="1" applyBorder="1" applyAlignment="1">
      <alignment horizontal="center" vertical="center"/>
      <protection locked="0"/>
    </xf>
    <xf numFmtId="49" fontId="21" fillId="0" borderId="80" xfId="1" applyNumberFormat="1" applyFont="1" applyBorder="1" applyAlignment="1">
      <alignment horizontal="center" vertical="center" wrapText="1"/>
      <protection locked="0"/>
    </xf>
    <xf numFmtId="0" fontId="62" fillId="0" borderId="0" xfId="0" applyFont="1" applyAlignment="1" applyProtection="1">
      <alignment vertical="top" wrapText="1"/>
    </xf>
    <xf numFmtId="0" fontId="0" fillId="0" borderId="0" xfId="0" applyProtection="1"/>
    <xf numFmtId="0" fontId="62" fillId="0" borderId="83" xfId="0" applyFont="1" applyBorder="1" applyAlignment="1" applyProtection="1">
      <alignment horizontal="center" vertical="top" wrapText="1"/>
    </xf>
    <xf numFmtId="0" fontId="63" fillId="0" borderId="84" xfId="0" applyFont="1" applyBorder="1" applyAlignment="1" applyProtection="1">
      <alignment vertical="top" wrapText="1"/>
    </xf>
    <xf numFmtId="0" fontId="63" fillId="0" borderId="85" xfId="0" applyFont="1" applyBorder="1" applyAlignment="1" applyProtection="1">
      <alignment vertical="top" wrapText="1"/>
    </xf>
    <xf numFmtId="0" fontId="64" fillId="0" borderId="86" xfId="0" applyFont="1" applyBorder="1" applyAlignment="1" applyProtection="1">
      <alignment vertical="top" wrapText="1"/>
    </xf>
    <xf numFmtId="0" fontId="63" fillId="0" borderId="86" xfId="0" applyFont="1" applyBorder="1" applyAlignment="1" applyProtection="1">
      <alignment vertical="top" wrapText="1"/>
    </xf>
    <xf numFmtId="0" fontId="65" fillId="0" borderId="86" xfId="0" applyFont="1" applyBorder="1" applyAlignment="1" applyProtection="1">
      <alignment vertical="top" wrapText="1"/>
    </xf>
    <xf numFmtId="0" fontId="66" fillId="0" borderId="86" xfId="0" applyFont="1" applyBorder="1" applyAlignment="1" applyProtection="1">
      <alignment vertical="top" wrapText="1"/>
    </xf>
    <xf numFmtId="0" fontId="67" fillId="0" borderId="86" xfId="0" applyFont="1" applyBorder="1" applyAlignment="1" applyProtection="1">
      <alignment vertical="top" wrapText="1"/>
    </xf>
    <xf numFmtId="0" fontId="62" fillId="0" borderId="86" xfId="0" applyFont="1" applyBorder="1" applyAlignment="1" applyProtection="1">
      <alignment vertical="top" wrapText="1"/>
    </xf>
    <xf numFmtId="0" fontId="69" fillId="0" borderId="83" xfId="0" applyFont="1" applyBorder="1" applyAlignment="1" applyProtection="1">
      <alignment horizontal="right" vertical="top" wrapText="1"/>
    </xf>
    <xf numFmtId="3" fontId="69" fillId="0" borderId="83" xfId="0" applyNumberFormat="1" applyFont="1" applyBorder="1" applyAlignment="1" applyProtection="1">
      <alignment horizontal="right" vertical="top" wrapText="1"/>
    </xf>
    <xf numFmtId="4" fontId="69" fillId="0" borderId="87" xfId="0" applyNumberFormat="1" applyFont="1" applyBorder="1" applyAlignment="1" applyProtection="1">
      <alignment vertical="top" wrapText="1"/>
      <protection locked="0"/>
    </xf>
    <xf numFmtId="4" fontId="62" fillId="0" borderId="83" xfId="0" applyNumberFormat="1" applyFont="1" applyBorder="1" applyAlignment="1" applyProtection="1">
      <alignment vertical="top" wrapText="1"/>
    </xf>
    <xf numFmtId="0" fontId="70" fillId="0" borderId="86" xfId="0" applyFont="1" applyBorder="1" applyAlignment="1" applyProtection="1">
      <alignment vertical="top" wrapText="1"/>
    </xf>
    <xf numFmtId="168" fontId="69" fillId="0" borderId="83" xfId="0" applyNumberFormat="1" applyFont="1" applyBorder="1" applyAlignment="1" applyProtection="1">
      <alignment horizontal="right" vertical="top" wrapText="1"/>
    </xf>
    <xf numFmtId="4" fontId="69" fillId="0" borderId="83" xfId="0" applyNumberFormat="1" applyFont="1" applyBorder="1" applyAlignment="1" applyProtection="1">
      <alignment horizontal="right" vertical="top" wrapText="1"/>
    </xf>
    <xf numFmtId="0" fontId="62" fillId="0" borderId="88" xfId="0" applyFont="1" applyBorder="1" applyAlignment="1" applyProtection="1">
      <alignment vertical="top" wrapText="1"/>
    </xf>
    <xf numFmtId="0" fontId="62" fillId="0" borderId="90" xfId="0" applyFont="1" applyBorder="1" applyAlignment="1" applyProtection="1">
      <alignment vertical="top" wrapText="1"/>
    </xf>
    <xf numFmtId="0" fontId="62" fillId="0" borderId="91" xfId="0" applyFont="1" applyBorder="1" applyAlignment="1" applyProtection="1">
      <alignment vertical="top" wrapText="1"/>
    </xf>
    <xf numFmtId="0" fontId="62" fillId="0" borderId="0" xfId="0" applyFont="1" applyAlignment="1" applyProtection="1">
      <alignment vertical="top"/>
    </xf>
    <xf numFmtId="0" fontId="9" fillId="0" borderId="13" xfId="1" applyFont="1" applyBorder="1" applyAlignment="1">
      <alignment horizontal="center" vertical="top" wrapText="1"/>
      <protection locked="0"/>
    </xf>
    <xf numFmtId="0" fontId="26" fillId="0" borderId="0" xfId="1" applyFont="1" applyAlignment="1">
      <alignment vertical="center" wrapText="1"/>
      <protection locked="0"/>
    </xf>
    <xf numFmtId="0" fontId="73" fillId="0" borderId="86" xfId="0" applyFont="1" applyBorder="1" applyAlignment="1" applyProtection="1">
      <alignment vertical="top" wrapText="1"/>
    </xf>
    <xf numFmtId="0" fontId="74" fillId="0" borderId="86" xfId="0" applyFont="1" applyBorder="1" applyAlignment="1" applyProtection="1">
      <alignment vertical="top" wrapText="1"/>
    </xf>
    <xf numFmtId="0" fontId="75" fillId="0" borderId="86" xfId="0" applyFont="1" applyBorder="1" applyAlignment="1" applyProtection="1">
      <alignment vertical="top" wrapText="1"/>
    </xf>
    <xf numFmtId="0" fontId="76" fillId="0" borderId="86" xfId="0" applyFont="1" applyBorder="1" applyAlignment="1" applyProtection="1">
      <alignment vertical="top" wrapText="1"/>
    </xf>
    <xf numFmtId="0" fontId="77" fillId="0" borderId="83" xfId="0" applyFont="1" applyBorder="1" applyAlignment="1" applyProtection="1">
      <alignment horizontal="right" vertical="top" wrapText="1"/>
    </xf>
    <xf numFmtId="3" fontId="77" fillId="0" borderId="83" xfId="0" applyNumberFormat="1" applyFont="1" applyBorder="1" applyAlignment="1" applyProtection="1">
      <alignment horizontal="right" vertical="top" wrapText="1"/>
    </xf>
    <xf numFmtId="4" fontId="77" fillId="0" borderId="87" xfId="0" applyNumberFormat="1" applyFont="1" applyBorder="1" applyAlignment="1" applyProtection="1">
      <alignment vertical="top" wrapText="1"/>
      <protection locked="0"/>
    </xf>
    <xf numFmtId="4" fontId="78" fillId="0" borderId="83" xfId="0" applyNumberFormat="1" applyFont="1" applyBorder="1" applyAlignment="1" applyProtection="1">
      <alignment vertical="top" wrapText="1"/>
    </xf>
    <xf numFmtId="0" fontId="29" fillId="0" borderId="0" xfId="12">
      <alignment vertical="top"/>
      <protection locked="0"/>
    </xf>
    <xf numFmtId="0" fontId="58" fillId="0" borderId="0" xfId="13">
      <alignment vertical="top"/>
      <protection locked="0"/>
    </xf>
    <xf numFmtId="49" fontId="42" fillId="0" borderId="61" xfId="13" applyNumberFormat="1" applyFont="1" applyFill="1" applyBorder="1" applyAlignment="1">
      <alignment horizontal="left" vertical="center" wrapText="1"/>
      <protection locked="0"/>
    </xf>
    <xf numFmtId="0" fontId="38" fillId="0" borderId="61" xfId="13" applyFont="1" applyFill="1" applyBorder="1" applyAlignment="1">
      <alignment vertical="center"/>
      <protection locked="0"/>
    </xf>
    <xf numFmtId="0" fontId="42" fillId="0" borderId="61" xfId="13" applyFont="1" applyFill="1" applyBorder="1" applyAlignment="1">
      <alignment vertical="center" wrapText="1"/>
      <protection locked="0"/>
    </xf>
    <xf numFmtId="0" fontId="38" fillId="0" borderId="63" xfId="13" applyFont="1" applyFill="1" applyBorder="1" applyAlignment="1">
      <alignment horizontal="center" vertical="center"/>
      <protection locked="0"/>
    </xf>
    <xf numFmtId="0" fontId="38" fillId="0" borderId="62" xfId="13" applyFont="1" applyFill="1" applyBorder="1" applyAlignment="1">
      <alignment horizontal="right" vertical="center"/>
      <protection locked="0"/>
    </xf>
    <xf numFmtId="0" fontId="30" fillId="0" borderId="61" xfId="0" applyFont="1" applyBorder="1" applyAlignment="1">
      <alignment horizontal="left" vertical="center" wrapText="1"/>
      <protection locked="0"/>
    </xf>
    <xf numFmtId="49" fontId="30" fillId="0" borderId="63" xfId="0" applyNumberFormat="1" applyFont="1" applyBorder="1" applyAlignment="1">
      <alignment horizontal="center" vertical="center" wrapText="1"/>
      <protection locked="0"/>
    </xf>
    <xf numFmtId="3" fontId="30" fillId="0" borderId="62" xfId="0" applyNumberFormat="1" applyFont="1" applyBorder="1" applyAlignment="1">
      <alignment horizontal="right" vertical="center"/>
      <protection locked="0"/>
    </xf>
    <xf numFmtId="0" fontId="29" fillId="0" borderId="0" xfId="12">
      <alignment vertical="top"/>
      <protection locked="0"/>
    </xf>
    <xf numFmtId="49" fontId="80" fillId="4" borderId="15" xfId="1" applyNumberFormat="1" applyFont="1" applyFill="1" applyBorder="1" applyAlignment="1">
      <alignment vertical="center" wrapText="1"/>
      <protection locked="0"/>
    </xf>
    <xf numFmtId="0" fontId="80" fillId="4" borderId="0" xfId="1" applyFont="1" applyFill="1" applyAlignment="1">
      <alignment vertical="center" wrapText="1"/>
      <protection locked="0"/>
    </xf>
    <xf numFmtId="0" fontId="80" fillId="4" borderId="10" xfId="1" applyFont="1" applyFill="1" applyBorder="1" applyAlignment="1">
      <alignment vertical="top"/>
      <protection locked="0"/>
    </xf>
    <xf numFmtId="1" fontId="80" fillId="4" borderId="10" xfId="1" applyNumberFormat="1" applyFont="1" applyFill="1" applyBorder="1" applyAlignment="1">
      <alignment horizontal="center" vertical="center"/>
      <protection locked="0"/>
    </xf>
    <xf numFmtId="1" fontId="81" fillId="4" borderId="10" xfId="1" applyNumberFormat="1" applyFont="1" applyFill="1" applyBorder="1" applyAlignment="1">
      <alignment horizontal="center" vertical="center"/>
      <protection locked="0"/>
    </xf>
    <xf numFmtId="0" fontId="81" fillId="4" borderId="10" xfId="1" applyFont="1" applyFill="1" applyBorder="1" applyAlignment="1">
      <alignment horizontal="center" vertical="center"/>
      <protection locked="0"/>
    </xf>
    <xf numFmtId="167" fontId="80" fillId="4" borderId="20" xfId="1" applyNumberFormat="1" applyFont="1" applyFill="1" applyBorder="1" applyAlignment="1">
      <alignment horizontal="center" vertical="center"/>
      <protection locked="0"/>
    </xf>
    <xf numFmtId="49" fontId="80" fillId="4" borderId="11" xfId="1" applyNumberFormat="1" applyFont="1" applyFill="1" applyBorder="1" applyAlignment="1">
      <alignment horizontal="center" vertical="center" wrapText="1"/>
      <protection locked="0"/>
    </xf>
    <xf numFmtId="1" fontId="80" fillId="4" borderId="11" xfId="1" applyNumberFormat="1" applyFont="1" applyFill="1" applyBorder="1" applyAlignment="1">
      <alignment horizontal="center" vertical="center"/>
      <protection locked="0"/>
    </xf>
    <xf numFmtId="1" fontId="81" fillId="4" borderId="11" xfId="1" applyNumberFormat="1" applyFont="1" applyFill="1" applyBorder="1" applyAlignment="1">
      <alignment horizontal="center" vertical="center"/>
      <protection locked="0"/>
    </xf>
    <xf numFmtId="7" fontId="81" fillId="4" borderId="11" xfId="1" applyNumberFormat="1" applyFont="1" applyFill="1" applyBorder="1" applyAlignment="1">
      <alignment horizontal="center" vertical="center"/>
      <protection locked="0"/>
    </xf>
    <xf numFmtId="49" fontId="80" fillId="0" borderId="15" xfId="1" applyNumberFormat="1" applyFont="1" applyBorder="1" applyAlignment="1">
      <alignment horizontal="left" vertical="center" wrapText="1"/>
      <protection locked="0"/>
    </xf>
    <xf numFmtId="49" fontId="81" fillId="0" borderId="0" xfId="1" applyNumberFormat="1" applyFont="1" applyAlignment="1">
      <alignment horizontal="left" vertical="center" wrapText="1"/>
      <protection locked="0"/>
    </xf>
    <xf numFmtId="49" fontId="80" fillId="0" borderId="11" xfId="1" applyNumberFormat="1" applyFont="1" applyBorder="1" applyAlignment="1">
      <alignment horizontal="center" vertical="center" wrapText="1"/>
      <protection locked="0"/>
    </xf>
    <xf numFmtId="1" fontId="80" fillId="0" borderId="11" xfId="1" applyNumberFormat="1" applyFont="1" applyBorder="1" applyAlignment="1">
      <alignment horizontal="center" vertical="center"/>
      <protection locked="0"/>
    </xf>
    <xf numFmtId="1" fontId="81" fillId="0" borderId="11" xfId="1" applyNumberFormat="1" applyFont="1" applyBorder="1" applyAlignment="1">
      <alignment horizontal="center" vertical="center"/>
      <protection locked="0"/>
    </xf>
    <xf numFmtId="7" fontId="81" fillId="0" borderId="11" xfId="1" applyNumberFormat="1" applyFont="1" applyBorder="1" applyAlignment="1">
      <alignment horizontal="center" vertical="center"/>
      <protection locked="0"/>
    </xf>
    <xf numFmtId="167" fontId="80" fillId="0" borderId="20" xfId="1" applyNumberFormat="1" applyFont="1" applyBorder="1" applyAlignment="1">
      <alignment horizontal="center" vertical="center"/>
      <protection locked="0"/>
    </xf>
    <xf numFmtId="49" fontId="80" fillId="0" borderId="0" xfId="1" applyNumberFormat="1" applyFont="1" applyAlignment="1">
      <alignment horizontal="left" vertical="center" wrapText="1"/>
      <protection locked="0"/>
    </xf>
    <xf numFmtId="7" fontId="80" fillId="4" borderId="79" xfId="1" applyNumberFormat="1" applyFont="1" applyFill="1" applyBorder="1" applyAlignment="1">
      <alignment horizontal="center" vertical="center"/>
      <protection locked="0"/>
    </xf>
    <xf numFmtId="49" fontId="21" fillId="0" borderId="100" xfId="1" applyNumberFormat="1" applyFont="1" applyBorder="1" applyAlignment="1">
      <alignment horizontal="left" vertical="center" wrapText="1"/>
      <protection locked="0"/>
    </xf>
    <xf numFmtId="49" fontId="21" fillId="0" borderId="101" xfId="1" applyNumberFormat="1" applyFont="1" applyBorder="1" applyAlignment="1">
      <alignment horizontal="left" vertical="center" wrapText="1"/>
      <protection locked="0"/>
    </xf>
    <xf numFmtId="49" fontId="21" fillId="0" borderId="100" xfId="1" applyNumberFormat="1" applyFont="1" applyBorder="1" applyAlignment="1">
      <alignment horizontal="center" vertical="center" wrapText="1"/>
      <protection locked="0"/>
    </xf>
    <xf numFmtId="167" fontId="21" fillId="0" borderId="102" xfId="1" applyNumberFormat="1" applyFont="1" applyBorder="1" applyAlignment="1">
      <alignment horizontal="center" vertical="center"/>
      <protection locked="0"/>
    </xf>
    <xf numFmtId="7" fontId="10" fillId="0" borderId="26" xfId="1" applyNumberFormat="1" applyFont="1" applyFill="1" applyBorder="1" applyAlignment="1" applyProtection="1">
      <alignment horizontal="right" vertical="center"/>
    </xf>
    <xf numFmtId="49" fontId="30" fillId="8" borderId="51" xfId="12" applyNumberFormat="1" applyFont="1" applyFill="1" applyBorder="1" applyAlignment="1">
      <alignment vertical="center" wrapText="1"/>
      <protection locked="0"/>
    </xf>
    <xf numFmtId="0" fontId="32" fillId="8" borderId="0" xfId="12" applyFont="1" applyFill="1" applyAlignment="1">
      <alignment vertical="center"/>
      <protection locked="0"/>
    </xf>
    <xf numFmtId="0" fontId="31" fillId="8" borderId="0" xfId="12" applyFont="1" applyFill="1" applyAlignment="1">
      <alignment vertical="center"/>
      <protection locked="0"/>
    </xf>
    <xf numFmtId="0" fontId="29" fillId="0" borderId="0" xfId="12">
      <alignment vertical="top"/>
      <protection locked="0"/>
    </xf>
    <xf numFmtId="0" fontId="31" fillId="0" borderId="0" xfId="12" applyFont="1">
      <alignment vertical="top"/>
      <protection locked="0"/>
    </xf>
    <xf numFmtId="49" fontId="30" fillId="8" borderId="49" xfId="12" applyNumberFormat="1" applyFont="1" applyFill="1" applyBorder="1" applyAlignment="1">
      <alignment vertical="center" wrapText="1"/>
      <protection locked="0"/>
    </xf>
    <xf numFmtId="0" fontId="32" fillId="8" borderId="48" xfId="12" applyFont="1" applyFill="1" applyBorder="1" applyAlignment="1">
      <alignment vertical="center"/>
      <protection locked="0"/>
    </xf>
    <xf numFmtId="0" fontId="31" fillId="8" borderId="48" xfId="12" applyFont="1" applyFill="1" applyBorder="1" applyAlignment="1">
      <alignment vertical="center"/>
      <protection locked="0"/>
    </xf>
    <xf numFmtId="0" fontId="29" fillId="0" borderId="48" xfId="12" applyBorder="1">
      <alignment vertical="top"/>
      <protection locked="0"/>
    </xf>
    <xf numFmtId="0" fontId="31" fillId="0" borderId="48" xfId="12" applyFont="1" applyBorder="1">
      <alignment vertical="top"/>
      <protection locked="0"/>
    </xf>
    <xf numFmtId="49" fontId="30" fillId="0" borderId="67" xfId="12" applyNumberFormat="1" applyFont="1" applyBorder="1" applyAlignment="1">
      <alignment horizontal="left" wrapText="1"/>
      <protection locked="0"/>
    </xf>
    <xf numFmtId="0" fontId="33" fillId="0" borderId="66" xfId="12" applyFont="1" applyBorder="1" applyAlignment="1">
      <alignment horizontal="left"/>
      <protection locked="0"/>
    </xf>
    <xf numFmtId="0" fontId="33" fillId="0" borderId="66" xfId="12" applyFont="1" applyBorder="1" applyAlignment="1">
      <alignment vertical="center"/>
      <protection locked="0"/>
    </xf>
    <xf numFmtId="0" fontId="36" fillId="0" borderId="66" xfId="12" applyFont="1" applyBorder="1">
      <alignment vertical="top"/>
      <protection locked="0"/>
    </xf>
    <xf numFmtId="0" fontId="29" fillId="0" borderId="66" xfId="12" applyBorder="1">
      <alignment vertical="top"/>
      <protection locked="0"/>
    </xf>
    <xf numFmtId="0" fontId="35" fillId="0" borderId="66" xfId="12" applyFont="1" applyBorder="1" applyAlignment="1">
      <alignment vertical="center"/>
      <protection locked="0"/>
    </xf>
    <xf numFmtId="0" fontId="35" fillId="0" borderId="65" xfId="12" applyFont="1" applyBorder="1" applyAlignment="1">
      <alignment horizontal="right" vertical="center"/>
      <protection locked="0"/>
    </xf>
    <xf numFmtId="49" fontId="30" fillId="0" borderId="60" xfId="12" applyNumberFormat="1" applyFont="1" applyBorder="1" applyAlignment="1">
      <alignment horizontal="left" vertical="center" wrapText="1" indent="11"/>
      <protection locked="0"/>
    </xf>
    <xf numFmtId="0" fontId="33" fillId="0" borderId="59" xfId="12" applyFont="1" applyBorder="1" applyAlignment="1">
      <alignment horizontal="left" vertical="center"/>
      <protection locked="0"/>
    </xf>
    <xf numFmtId="0" fontId="29" fillId="0" borderId="59" xfId="12" applyBorder="1">
      <alignment vertical="top"/>
      <protection locked="0"/>
    </xf>
    <xf numFmtId="49" fontId="30" fillId="0" borderId="57" xfId="12" applyNumberFormat="1" applyFont="1" applyBorder="1" applyAlignment="1">
      <alignment horizontal="left" vertical="center" wrapText="1" indent="11"/>
      <protection locked="0"/>
    </xf>
    <xf numFmtId="0" fontId="32" fillId="0" borderId="56" xfId="12" applyFont="1" applyBorder="1" applyAlignment="1">
      <alignment horizontal="left" vertical="center"/>
      <protection locked="0"/>
    </xf>
    <xf numFmtId="0" fontId="29" fillId="0" borderId="56" xfId="12" applyBorder="1" applyAlignment="1">
      <alignment vertical="center"/>
      <protection locked="0"/>
    </xf>
    <xf numFmtId="0" fontId="29" fillId="0" borderId="56" xfId="12" applyBorder="1">
      <alignment vertical="top"/>
      <protection locked="0"/>
    </xf>
    <xf numFmtId="49" fontId="30" fillId="8" borderId="54" xfId="12" applyNumberFormat="1" applyFont="1" applyFill="1" applyBorder="1" applyAlignment="1">
      <alignment vertical="center" wrapText="1"/>
      <protection locked="0"/>
    </xf>
    <xf numFmtId="0" fontId="32" fillId="8" borderId="53" xfId="12" applyFont="1" applyFill="1" applyBorder="1" applyAlignment="1">
      <alignment vertical="center"/>
      <protection locked="0"/>
    </xf>
    <xf numFmtId="0" fontId="31" fillId="8" borderId="53" xfId="12" applyFont="1" applyFill="1" applyBorder="1" applyAlignment="1">
      <alignment vertical="center"/>
      <protection locked="0"/>
    </xf>
    <xf numFmtId="0" fontId="29" fillId="0" borderId="53" xfId="12" applyBorder="1">
      <alignment vertical="top"/>
      <protection locked="0"/>
    </xf>
    <xf numFmtId="0" fontId="31" fillId="0" borderId="53" xfId="12" applyFont="1" applyBorder="1">
      <alignment vertical="top"/>
      <protection locked="0"/>
    </xf>
    <xf numFmtId="0" fontId="30" fillId="0" borderId="60" xfId="12" applyFont="1" applyBorder="1" applyAlignment="1">
      <alignment horizontal="center" vertical="center" wrapText="1"/>
      <protection locked="0"/>
    </xf>
    <xf numFmtId="0" fontId="30" fillId="0" borderId="59" xfId="12" applyFont="1" applyBorder="1" applyAlignment="1">
      <alignment horizontal="center" vertical="center" wrapText="1"/>
      <protection locked="0"/>
    </xf>
    <xf numFmtId="0" fontId="30" fillId="0" borderId="64" xfId="12" applyFont="1" applyBorder="1" applyAlignment="1">
      <alignment horizontal="center" vertical="center" wrapText="1"/>
      <protection locked="0"/>
    </xf>
    <xf numFmtId="49" fontId="30" fillId="8" borderId="0" xfId="12" applyNumberFormat="1" applyFont="1" applyFill="1" applyAlignment="1">
      <alignment horizontal="left" vertical="center" wrapText="1"/>
      <protection locked="0"/>
    </xf>
    <xf numFmtId="0" fontId="32" fillId="8" borderId="0" xfId="12" applyFont="1" applyFill="1" applyAlignment="1">
      <alignment horizontal="left" vertical="center"/>
      <protection locked="0"/>
    </xf>
    <xf numFmtId="0" fontId="32" fillId="0" borderId="0" xfId="12" applyFont="1">
      <alignment vertical="top"/>
      <protection locked="0"/>
    </xf>
    <xf numFmtId="49" fontId="30" fillId="8" borderId="0" xfId="12" applyNumberFormat="1" applyFont="1" applyFill="1" applyAlignment="1">
      <alignment horizontal="center" vertical="center" wrapText="1"/>
      <protection locked="0"/>
    </xf>
    <xf numFmtId="0" fontId="39" fillId="8" borderId="0" xfId="12" applyFont="1" applyFill="1" applyAlignment="1">
      <alignment horizontal="center" vertical="center"/>
      <protection locked="0"/>
    </xf>
    <xf numFmtId="0" fontId="37" fillId="0" borderId="0" xfId="12" applyFont="1" applyAlignment="1">
      <alignment horizontal="center" vertical="center"/>
      <protection locked="0"/>
    </xf>
    <xf numFmtId="49" fontId="40" fillId="10" borderId="61" xfId="12" applyNumberFormat="1" applyFont="1" applyFill="1" applyBorder="1" applyAlignment="1">
      <alignment horizontal="left" vertical="center" wrapText="1" indent="11"/>
      <protection locked="0"/>
    </xf>
    <xf numFmtId="0" fontId="41" fillId="10" borderId="0" xfId="12" applyFont="1" applyFill="1" applyAlignment="1">
      <alignment horizontal="left" vertical="center"/>
      <protection locked="0"/>
    </xf>
    <xf numFmtId="0" fontId="41" fillId="10" borderId="0" xfId="12" applyFont="1" applyFill="1" applyAlignment="1">
      <alignment horizontal="left" vertical="center" indent="11"/>
      <protection locked="0"/>
    </xf>
    <xf numFmtId="0" fontId="33" fillId="10" borderId="0" xfId="12" applyFont="1" applyFill="1" applyAlignment="1">
      <alignment horizontal="left" vertical="top" indent="11"/>
      <protection locked="0"/>
    </xf>
    <xf numFmtId="0" fontId="33" fillId="10" borderId="62" xfId="12" applyFont="1" applyFill="1" applyBorder="1" applyAlignment="1">
      <alignment horizontal="left" vertical="center" indent="11"/>
      <protection locked="0"/>
    </xf>
    <xf numFmtId="0" fontId="44" fillId="0" borderId="70" xfId="12" applyFont="1" applyBorder="1" applyAlignment="1">
      <alignment horizontal="center" vertical="center"/>
      <protection locked="0"/>
    </xf>
    <xf numFmtId="0" fontId="30" fillId="0" borderId="69" xfId="12" applyFont="1" applyBorder="1">
      <alignment vertical="top"/>
      <protection locked="0"/>
    </xf>
    <xf numFmtId="0" fontId="30" fillId="0" borderId="68" xfId="12" applyFont="1" applyBorder="1">
      <alignment vertical="top"/>
      <protection locked="0"/>
    </xf>
    <xf numFmtId="49" fontId="51" fillId="4" borderId="74" xfId="12" applyNumberFormat="1" applyFont="1" applyFill="1" applyBorder="1" applyAlignment="1">
      <alignment horizontal="left" vertical="center" wrapText="1" indent="11"/>
      <protection locked="0"/>
    </xf>
    <xf numFmtId="0" fontId="41" fillId="4" borderId="72" xfId="12" applyFont="1" applyFill="1" applyBorder="1" applyAlignment="1">
      <alignment horizontal="left" vertical="center"/>
      <protection locked="0"/>
    </xf>
    <xf numFmtId="0" fontId="41" fillId="4" borderId="72" xfId="12" applyFont="1" applyFill="1" applyBorder="1" applyAlignment="1">
      <alignment horizontal="left" vertical="center" indent="11"/>
      <protection locked="0"/>
    </xf>
    <xf numFmtId="0" fontId="50" fillId="4" borderId="72" xfId="12" applyFont="1" applyFill="1" applyBorder="1">
      <alignment vertical="top"/>
      <protection locked="0"/>
    </xf>
    <xf numFmtId="0" fontId="33" fillId="4" borderId="72" xfId="12" applyFont="1" applyFill="1" applyBorder="1" applyAlignment="1">
      <alignment horizontal="left" vertical="top" indent="11"/>
      <protection locked="0"/>
    </xf>
    <xf numFmtId="0" fontId="33" fillId="4" borderId="73" xfId="12" applyFont="1" applyFill="1" applyBorder="1" applyAlignment="1">
      <alignment horizontal="left" vertical="center" indent="11"/>
      <protection locked="0"/>
    </xf>
    <xf numFmtId="0" fontId="56" fillId="9" borderId="49" xfId="12" applyFont="1" applyFill="1" applyBorder="1" applyAlignment="1">
      <alignment horizontal="left" vertical="center"/>
      <protection locked="0"/>
    </xf>
    <xf numFmtId="0" fontId="57" fillId="9" borderId="48" xfId="12" applyFont="1" applyFill="1" applyBorder="1" applyAlignment="1">
      <alignment horizontal="left" vertical="center"/>
      <protection locked="0"/>
    </xf>
    <xf numFmtId="0" fontId="57" fillId="9" borderId="48" xfId="12" applyFont="1" applyFill="1" applyBorder="1" applyAlignment="1">
      <alignment horizontal="center" vertical="center"/>
      <protection locked="0"/>
    </xf>
    <xf numFmtId="0" fontId="57" fillId="0" borderId="47" xfId="12" applyFont="1" applyBorder="1" applyAlignment="1">
      <alignment horizontal="center" vertical="center"/>
      <protection locked="0"/>
    </xf>
    <xf numFmtId="0" fontId="54" fillId="8" borderId="66" xfId="12" applyFont="1" applyFill="1" applyBorder="1" applyAlignment="1">
      <alignment horizontal="center" vertical="center"/>
      <protection locked="0"/>
    </xf>
    <xf numFmtId="0" fontId="52" fillId="12" borderId="66" xfId="12" applyFont="1" applyFill="1" applyBorder="1" applyAlignment="1">
      <alignment vertical="center"/>
      <protection locked="0"/>
    </xf>
    <xf numFmtId="0" fontId="53" fillId="12" borderId="66" xfId="12" applyFont="1" applyFill="1" applyBorder="1">
      <alignment vertical="top"/>
      <protection locked="0"/>
    </xf>
    <xf numFmtId="0" fontId="62" fillId="0" borderId="83" xfId="0" applyFont="1" applyBorder="1" applyAlignment="1" applyProtection="1">
      <alignment horizontal="center" vertical="top" wrapText="1"/>
    </xf>
    <xf numFmtId="0" fontId="63" fillId="0" borderId="85" xfId="0" applyFont="1" applyBorder="1" applyAlignment="1" applyProtection="1">
      <alignment vertical="top" wrapText="1"/>
    </xf>
    <xf numFmtId="0" fontId="63" fillId="0" borderId="86" xfId="0" applyFont="1" applyBorder="1" applyAlignment="1" applyProtection="1">
      <alignment vertical="top" wrapText="1"/>
    </xf>
    <xf numFmtId="0" fontId="65" fillId="0" borderId="86" xfId="0" applyFont="1" applyBorder="1" applyAlignment="1" applyProtection="1">
      <alignment vertical="top" wrapText="1"/>
    </xf>
    <xf numFmtId="0" fontId="66" fillId="0" borderId="86" xfId="0" applyFont="1" applyBorder="1" applyAlignment="1" applyProtection="1">
      <alignment vertical="top" wrapText="1"/>
    </xf>
    <xf numFmtId="0" fontId="68" fillId="0" borderId="86" xfId="0" applyFont="1" applyBorder="1" applyAlignment="1" applyProtection="1">
      <alignment vertical="top" wrapText="1"/>
    </xf>
    <xf numFmtId="0" fontId="69" fillId="0" borderId="86" xfId="0" applyFont="1" applyBorder="1" applyAlignment="1" applyProtection="1">
      <alignment vertical="top" wrapText="1"/>
    </xf>
    <xf numFmtId="0" fontId="62" fillId="0" borderId="86" xfId="0" applyFont="1" applyBorder="1" applyAlignment="1" applyProtection="1">
      <alignment vertical="top" wrapText="1"/>
    </xf>
    <xf numFmtId="0" fontId="70" fillId="0" borderId="86" xfId="0" applyFont="1" applyBorder="1" applyAlignment="1" applyProtection="1">
      <alignment vertical="top" wrapText="1"/>
    </xf>
    <xf numFmtId="0" fontId="75" fillId="0" borderId="98" xfId="0" applyFont="1" applyBorder="1" applyAlignment="1" applyProtection="1">
      <alignment vertical="top" wrapText="1"/>
    </xf>
    <xf numFmtId="0" fontId="75" fillId="0" borderId="0" xfId="0" applyFont="1" applyBorder="1" applyAlignment="1" applyProtection="1">
      <alignment vertical="top" wrapText="1"/>
    </xf>
    <xf numFmtId="0" fontId="75" fillId="0" borderId="99" xfId="0" applyFont="1" applyBorder="1" applyAlignment="1" applyProtection="1">
      <alignment vertical="top" wrapText="1"/>
    </xf>
    <xf numFmtId="0" fontId="76" fillId="0" borderId="98" xfId="0" applyFont="1" applyBorder="1" applyAlignment="1" applyProtection="1">
      <alignment vertical="top" wrapText="1"/>
    </xf>
    <xf numFmtId="0" fontId="76" fillId="0" borderId="0" xfId="0" applyFont="1" applyBorder="1" applyAlignment="1" applyProtection="1">
      <alignment vertical="top" wrapText="1"/>
    </xf>
    <xf numFmtId="0" fontId="76" fillId="0" borderId="99" xfId="0" applyFont="1" applyBorder="1" applyAlignment="1" applyProtection="1">
      <alignment vertical="top" wrapText="1"/>
    </xf>
    <xf numFmtId="0" fontId="72" fillId="0" borderId="0" xfId="0" applyFont="1" applyAlignment="1" applyProtection="1">
      <alignment horizontal="left" vertical="top" wrapText="1" indent="1"/>
    </xf>
    <xf numFmtId="0" fontId="72" fillId="0" borderId="0" xfId="0" applyFont="1" applyAlignment="1" applyProtection="1">
      <alignment vertical="top" wrapText="1"/>
    </xf>
    <xf numFmtId="170" fontId="72" fillId="0" borderId="0" xfId="0" applyNumberFormat="1" applyFont="1" applyAlignment="1" applyProtection="1">
      <alignment horizontal="right" vertical="top" wrapText="1" indent="1"/>
    </xf>
    <xf numFmtId="170" fontId="72" fillId="0" borderId="0" xfId="0" applyNumberFormat="1" applyFont="1" applyAlignment="1" applyProtection="1">
      <alignment horizontal="right" vertical="top" wrapText="1"/>
    </xf>
    <xf numFmtId="0" fontId="77" fillId="0" borderId="98" xfId="0" applyFont="1" applyBorder="1" applyAlignment="1" applyProtection="1">
      <alignment vertical="top" wrapText="1"/>
    </xf>
    <xf numFmtId="0" fontId="77" fillId="0" borderId="0" xfId="0" applyFont="1" applyBorder="1" applyAlignment="1" applyProtection="1">
      <alignment vertical="top" wrapText="1"/>
    </xf>
    <xf numFmtId="0" fontId="77" fillId="0" borderId="99" xfId="0" applyFont="1" applyBorder="1" applyAlignment="1" applyProtection="1">
      <alignment vertical="top" wrapText="1"/>
    </xf>
    <xf numFmtId="0" fontId="68" fillId="0" borderId="88" xfId="0" applyFont="1" applyBorder="1" applyAlignment="1" applyProtection="1">
      <alignment vertical="top" wrapText="1"/>
    </xf>
    <xf numFmtId="0" fontId="63" fillId="0" borderId="0" xfId="0" applyFont="1" applyAlignment="1" applyProtection="1">
      <alignment horizontal="center" vertical="top" wrapText="1"/>
    </xf>
    <xf numFmtId="0" fontId="71" fillId="0" borderId="0" xfId="0" applyFont="1" applyAlignment="1" applyProtection="1">
      <alignment horizontal="left" vertical="top" wrapText="1"/>
    </xf>
    <xf numFmtId="0" fontId="71" fillId="0" borderId="0" xfId="0" applyFont="1" applyAlignment="1" applyProtection="1">
      <alignment vertical="top" wrapText="1"/>
    </xf>
    <xf numFmtId="170" fontId="71" fillId="0" borderId="0" xfId="0" applyNumberFormat="1" applyFont="1" applyAlignment="1" applyProtection="1">
      <alignment horizontal="right" vertical="top" wrapText="1"/>
    </xf>
    <xf numFmtId="0" fontId="66" fillId="0" borderId="15" xfId="0" applyFont="1" applyBorder="1" applyAlignment="1" applyProtection="1">
      <alignment vertical="top" wrapText="1"/>
    </xf>
    <xf numFmtId="0" fontId="62" fillId="0" borderId="0" xfId="0" applyFont="1" applyAlignment="1" applyProtection="1">
      <alignment vertical="top" wrapText="1"/>
    </xf>
    <xf numFmtId="170" fontId="66" fillId="0" borderId="0" xfId="0" applyNumberFormat="1" applyFont="1" applyAlignment="1" applyProtection="1">
      <alignment vertical="top" wrapText="1"/>
    </xf>
    <xf numFmtId="170" fontId="62" fillId="0" borderId="0" xfId="0" applyNumberFormat="1" applyFont="1" applyAlignment="1" applyProtection="1">
      <alignment vertical="top" wrapText="1"/>
    </xf>
    <xf numFmtId="170" fontId="62" fillId="0" borderId="94" xfId="0" applyNumberFormat="1" applyFont="1" applyBorder="1" applyAlignment="1" applyProtection="1">
      <alignment vertical="top" wrapText="1"/>
    </xf>
    <xf numFmtId="0" fontId="66" fillId="0" borderId="95" xfId="0" applyFont="1" applyBorder="1" applyAlignment="1" applyProtection="1">
      <alignment vertical="top" wrapText="1"/>
    </xf>
    <xf numFmtId="0" fontId="62" fillId="0" borderId="96" xfId="0" applyFont="1" applyBorder="1" applyAlignment="1" applyProtection="1">
      <alignment vertical="top" wrapText="1"/>
    </xf>
    <xf numFmtId="170" fontId="66" fillId="0" borderId="96" xfId="0" applyNumberFormat="1" applyFont="1" applyBorder="1" applyAlignment="1" applyProtection="1">
      <alignment vertical="top" wrapText="1"/>
    </xf>
    <xf numFmtId="170" fontId="62" fillId="0" borderId="96" xfId="0" applyNumberFormat="1" applyFont="1" applyBorder="1" applyAlignment="1" applyProtection="1">
      <alignment vertical="top" wrapText="1"/>
    </xf>
    <xf numFmtId="170" fontId="62" fillId="0" borderId="97" xfId="0" applyNumberFormat="1" applyFont="1" applyBorder="1" applyAlignment="1" applyProtection="1">
      <alignment vertical="top" wrapText="1"/>
    </xf>
    <xf numFmtId="0" fontId="79" fillId="0" borderId="0" xfId="0" applyFont="1" applyAlignment="1" applyProtection="1">
      <alignment horizontal="left" vertical="top" wrapText="1" indent="1"/>
    </xf>
    <xf numFmtId="0" fontId="79" fillId="0" borderId="0" xfId="0" applyFont="1" applyAlignment="1" applyProtection="1">
      <alignment vertical="top" wrapText="1"/>
    </xf>
    <xf numFmtId="0" fontId="68" fillId="0" borderId="89" xfId="0" applyFont="1" applyBorder="1" applyAlignment="1" applyProtection="1">
      <alignment vertical="top" wrapText="1"/>
    </xf>
    <xf numFmtId="0" fontId="68" fillId="0" borderId="90" xfId="0" applyFont="1" applyBorder="1" applyAlignment="1" applyProtection="1">
      <alignment vertical="top" wrapText="1"/>
    </xf>
    <xf numFmtId="0" fontId="62" fillId="0" borderId="92" xfId="0" applyFont="1" applyBorder="1" applyAlignment="1" applyProtection="1">
      <alignment vertical="top" wrapText="1"/>
    </xf>
    <xf numFmtId="0" fontId="62" fillId="0" borderId="84" xfId="0" applyFont="1" applyBorder="1" applyAlignment="1" applyProtection="1">
      <alignment vertical="top" wrapText="1"/>
    </xf>
    <xf numFmtId="0" fontId="62" fillId="0" borderId="93" xfId="0" applyFont="1" applyBorder="1" applyAlignment="1" applyProtection="1">
      <alignment vertical="top" wrapText="1"/>
    </xf>
    <xf numFmtId="0" fontId="44" fillId="0" borderId="70" xfId="13" applyFont="1" applyBorder="1" applyAlignment="1">
      <alignment horizontal="center" vertical="center"/>
      <protection locked="0"/>
    </xf>
    <xf numFmtId="0" fontId="30" fillId="0" borderId="69" xfId="13" applyFont="1" applyBorder="1">
      <alignment vertical="top"/>
      <protection locked="0"/>
    </xf>
    <xf numFmtId="0" fontId="30" fillId="0" borderId="68" xfId="13" applyFont="1" applyBorder="1">
      <alignment vertical="top"/>
      <protection locked="0"/>
    </xf>
    <xf numFmtId="49" fontId="40" fillId="10" borderId="61" xfId="13" applyNumberFormat="1" applyFont="1" applyFill="1" applyBorder="1" applyAlignment="1">
      <alignment horizontal="left" vertical="center" wrapText="1" indent="11"/>
      <protection locked="0"/>
    </xf>
    <xf numFmtId="0" fontId="41" fillId="10" borderId="0" xfId="13" applyFont="1" applyFill="1" applyAlignment="1">
      <alignment horizontal="left" vertical="center"/>
      <protection locked="0"/>
    </xf>
    <xf numFmtId="0" fontId="41" fillId="10" borderId="0" xfId="13" applyFont="1" applyFill="1" applyAlignment="1">
      <alignment horizontal="left" vertical="center" indent="11"/>
      <protection locked="0"/>
    </xf>
    <xf numFmtId="0" fontId="58" fillId="0" borderId="0" xfId="13">
      <alignment vertical="top"/>
      <protection locked="0"/>
    </xf>
    <xf numFmtId="0" fontId="33" fillId="10" borderId="0" xfId="13" applyFont="1" applyFill="1" applyAlignment="1">
      <alignment horizontal="left" vertical="top" indent="11"/>
      <protection locked="0"/>
    </xf>
    <xf numFmtId="0" fontId="33" fillId="10" borderId="62" xfId="13" applyFont="1" applyFill="1" applyBorder="1" applyAlignment="1">
      <alignment horizontal="left" vertical="center" indent="11"/>
      <protection locked="0"/>
    </xf>
    <xf numFmtId="49" fontId="30" fillId="8" borderId="0" xfId="13" applyNumberFormat="1" applyFont="1" applyFill="1" applyAlignment="1">
      <alignment horizontal="left" vertical="center" wrapText="1"/>
      <protection locked="0"/>
    </xf>
    <xf numFmtId="0" fontId="32" fillId="8" borderId="0" xfId="13" applyFont="1" applyFill="1" applyAlignment="1">
      <alignment horizontal="left" vertical="center"/>
      <protection locked="0"/>
    </xf>
    <xf numFmtId="0" fontId="31" fillId="8" borderId="0" xfId="13" applyFont="1" applyFill="1" applyAlignment="1">
      <alignment vertical="center"/>
      <protection locked="0"/>
    </xf>
    <xf numFmtId="0" fontId="32" fillId="0" borderId="0" xfId="13" applyFont="1">
      <alignment vertical="top"/>
      <protection locked="0"/>
    </xf>
    <xf numFmtId="0" fontId="58" fillId="0" borderId="77" xfId="13" applyBorder="1">
      <alignment vertical="top"/>
      <protection locked="0"/>
    </xf>
    <xf numFmtId="0" fontId="57" fillId="9" borderId="49" xfId="13" applyFont="1" applyFill="1" applyBorder="1" applyAlignment="1">
      <alignment horizontal="left" vertical="center"/>
      <protection locked="0"/>
    </xf>
    <xf numFmtId="0" fontId="57" fillId="9" borderId="48" xfId="13" applyFont="1" applyFill="1" applyBorder="1" applyAlignment="1">
      <alignment horizontal="left" vertical="center"/>
      <protection locked="0"/>
    </xf>
    <xf numFmtId="0" fontId="57" fillId="9" borderId="48" xfId="13" applyFont="1" applyFill="1" applyBorder="1" applyAlignment="1">
      <alignment horizontal="center" vertical="center"/>
      <protection locked="0"/>
    </xf>
    <xf numFmtId="0" fontId="58" fillId="0" borderId="48" xfId="13" applyBorder="1">
      <alignment vertical="top"/>
      <protection locked="0"/>
    </xf>
    <xf numFmtId="0" fontId="57" fillId="0" borderId="47" xfId="13" applyFont="1" applyBorder="1" applyAlignment="1">
      <alignment horizontal="center" vertical="center"/>
      <protection locked="0"/>
    </xf>
    <xf numFmtId="0" fontId="54" fillId="8" borderId="66" xfId="13" applyFont="1" applyFill="1" applyBorder="1" applyAlignment="1">
      <alignment horizontal="center" vertical="center"/>
      <protection locked="0"/>
    </xf>
    <xf numFmtId="0" fontId="52" fillId="12" borderId="66" xfId="13" applyFont="1" applyFill="1" applyBorder="1" applyAlignment="1">
      <alignment vertical="center"/>
      <protection locked="0"/>
    </xf>
    <xf numFmtId="0" fontId="61" fillId="12" borderId="66" xfId="13" applyFont="1" applyFill="1" applyBorder="1">
      <alignment vertical="top"/>
      <protection locked="0"/>
    </xf>
    <xf numFmtId="0" fontId="60" fillId="0" borderId="70" xfId="13" applyFont="1" applyBorder="1" applyAlignment="1">
      <alignment horizontal="center" vertical="center"/>
      <protection locked="0"/>
    </xf>
    <xf numFmtId="0" fontId="42" fillId="0" borderId="69" xfId="13" applyFont="1" applyBorder="1">
      <alignment vertical="top"/>
      <protection locked="0"/>
    </xf>
    <xf numFmtId="0" fontId="42" fillId="0" borderId="68" xfId="13" applyFont="1" applyBorder="1">
      <alignment vertical="top"/>
      <protection locked="0"/>
    </xf>
    <xf numFmtId="49" fontId="10" fillId="0" borderId="38" xfId="1" applyNumberFormat="1" applyFont="1" applyBorder="1" applyAlignment="1">
      <alignment horizontal="right" vertical="center" wrapText="1"/>
      <protection locked="0"/>
    </xf>
    <xf numFmtId="49" fontId="10" fillId="0" borderId="39" xfId="1" applyNumberFormat="1" applyFont="1" applyBorder="1" applyAlignment="1">
      <alignment horizontal="right" vertical="center" wrapText="1"/>
      <protection locked="0"/>
    </xf>
    <xf numFmtId="49" fontId="10" fillId="0" borderId="40" xfId="1" applyNumberFormat="1" applyFont="1" applyBorder="1" applyAlignment="1">
      <alignment horizontal="right" vertical="center" wrapText="1"/>
      <protection locked="0"/>
    </xf>
    <xf numFmtId="49" fontId="10" fillId="0" borderId="41" xfId="1" applyNumberFormat="1" applyFont="1" applyBorder="1" applyAlignment="1">
      <alignment horizontal="right" vertical="center" wrapText="1"/>
      <protection locked="0"/>
    </xf>
    <xf numFmtId="49" fontId="10" fillId="0" borderId="42" xfId="1" applyNumberFormat="1" applyFont="1" applyBorder="1" applyAlignment="1">
      <alignment horizontal="right" vertical="center" wrapText="1"/>
      <protection locked="0"/>
    </xf>
    <xf numFmtId="49" fontId="10" fillId="0" borderId="43" xfId="1" applyNumberFormat="1" applyFont="1" applyBorder="1" applyAlignment="1">
      <alignment horizontal="right" vertical="center" wrapText="1"/>
      <protection locked="0"/>
    </xf>
    <xf numFmtId="0" fontId="16" fillId="0" borderId="0" xfId="0" applyFont="1" applyAlignment="1" applyProtection="1">
      <alignment vertical="center" wrapText="1"/>
    </xf>
    <xf numFmtId="0" fontId="10" fillId="0" borderId="0" xfId="0" applyFont="1" applyAlignment="1" applyProtection="1">
      <alignment vertical="center" wrapText="1"/>
    </xf>
    <xf numFmtId="0" fontId="15" fillId="7" borderId="35" xfId="0" applyFont="1" applyFill="1" applyBorder="1" applyAlignment="1" applyProtection="1">
      <alignment horizontal="center" vertical="center"/>
    </xf>
    <xf numFmtId="0" fontId="15" fillId="7" borderId="36" xfId="0" applyFont="1" applyFill="1" applyBorder="1" applyAlignment="1" applyProtection="1">
      <alignment horizontal="center" vertical="center"/>
    </xf>
    <xf numFmtId="0" fontId="15" fillId="7" borderId="37" xfId="0" applyFont="1" applyFill="1" applyBorder="1" applyAlignment="1" applyProtection="1">
      <alignment horizontal="center" vertical="center"/>
    </xf>
    <xf numFmtId="0" fontId="10" fillId="0" borderId="0" xfId="0" applyFont="1" applyAlignment="1" applyProtection="1">
      <alignment horizontal="left" vertical="center" wrapText="1"/>
    </xf>
    <xf numFmtId="0" fontId="7" fillId="0" borderId="44" xfId="1" applyFont="1" applyBorder="1" applyAlignment="1">
      <alignment vertical="center"/>
      <protection locked="0"/>
    </xf>
    <xf numFmtId="0" fontId="7" fillId="0" borderId="45" xfId="1" applyFont="1" applyBorder="1" applyAlignment="1">
      <alignment vertical="top"/>
      <protection locked="0"/>
    </xf>
    <xf numFmtId="0" fontId="7" fillId="0" borderId="46" xfId="1" applyFont="1" applyBorder="1" applyAlignment="1">
      <alignment vertical="top"/>
      <protection locked="0"/>
    </xf>
    <xf numFmtId="49" fontId="10" fillId="0" borderId="2" xfId="0" applyNumberFormat="1" applyFont="1" applyBorder="1" applyAlignment="1">
      <alignment horizontal="center" vertical="center" wrapText="1"/>
      <protection locked="0"/>
    </xf>
    <xf numFmtId="0" fontId="7" fillId="0" borderId="2" xfId="0" applyFont="1" applyBorder="1" applyAlignment="1">
      <alignment vertical="top"/>
      <protection locked="0"/>
    </xf>
    <xf numFmtId="0" fontId="7" fillId="0" borderId="3" xfId="0" applyFont="1" applyBorder="1" applyAlignment="1">
      <alignment vertical="top"/>
      <protection locked="0"/>
    </xf>
    <xf numFmtId="0" fontId="10" fillId="0" borderId="0" xfId="0" applyFont="1" applyAlignment="1">
      <alignment horizontal="center" vertical="center"/>
      <protection locked="0"/>
    </xf>
    <xf numFmtId="0" fontId="7" fillId="0" borderId="0" xfId="0" applyFont="1" applyAlignment="1">
      <alignment vertical="top"/>
      <protection locked="0"/>
    </xf>
    <xf numFmtId="0" fontId="7" fillId="0" borderId="4" xfId="0" applyFont="1" applyBorder="1" applyAlignment="1">
      <alignment vertical="top"/>
      <protection locked="0"/>
    </xf>
    <xf numFmtId="0" fontId="11" fillId="4" borderId="39" xfId="1" applyFont="1" applyFill="1" applyBorder="1" applyAlignment="1">
      <alignment horizontal="center" vertical="center"/>
      <protection locked="0"/>
    </xf>
    <xf numFmtId="0" fontId="7" fillId="4" borderId="39" xfId="1" applyFont="1" applyFill="1" applyBorder="1" applyAlignment="1">
      <alignment horizontal="center" vertical="top"/>
      <protection locked="0"/>
    </xf>
    <xf numFmtId="0" fontId="7" fillId="4" borderId="40" xfId="1" applyFont="1" applyFill="1" applyBorder="1" applyAlignment="1">
      <alignment horizontal="center" vertical="top"/>
      <protection locked="0"/>
    </xf>
    <xf numFmtId="0" fontId="5" fillId="2" borderId="1" xfId="1" applyFont="1" applyFill="1" applyBorder="1" applyAlignment="1">
      <alignment horizontal="center" vertical="center"/>
      <protection locked="0"/>
    </xf>
    <xf numFmtId="0" fontId="5" fillId="3" borderId="2" xfId="1" applyFont="1" applyFill="1" applyBorder="1" applyAlignment="1">
      <alignment vertical="center"/>
      <protection locked="0"/>
    </xf>
    <xf numFmtId="0" fontId="5" fillId="3" borderId="3" xfId="1" applyFont="1" applyFill="1" applyBorder="1" applyAlignment="1">
      <alignment vertical="center"/>
      <protection locked="0"/>
    </xf>
    <xf numFmtId="0" fontId="18" fillId="5" borderId="30" xfId="11" applyFont="1" applyFill="1" applyBorder="1" applyAlignment="1">
      <alignment horizontal="center" vertical="center"/>
    </xf>
    <xf numFmtId="0" fontId="18" fillId="5" borderId="37" xfId="11" applyFont="1" applyFill="1" applyBorder="1" applyAlignment="1">
      <alignment horizontal="center" vertical="center"/>
    </xf>
    <xf numFmtId="166" fontId="19" fillId="6" borderId="30" xfId="11" applyNumberFormat="1" applyFont="1" applyFill="1" applyBorder="1" applyAlignment="1">
      <alignment horizontal="center" vertical="center"/>
    </xf>
    <xf numFmtId="166" fontId="19" fillId="6" borderId="37" xfId="11" applyNumberFormat="1" applyFont="1" applyFill="1" applyBorder="1" applyAlignment="1">
      <alignment horizontal="center" vertical="center"/>
    </xf>
    <xf numFmtId="0" fontId="19" fillId="6" borderId="30" xfId="11" applyFont="1" applyFill="1" applyBorder="1" applyAlignment="1">
      <alignment horizontal="center" vertical="center"/>
    </xf>
    <xf numFmtId="0" fontId="19" fillId="6" borderId="37" xfId="11" applyFont="1" applyFill="1" applyBorder="1" applyAlignment="1">
      <alignment horizontal="center" vertical="center"/>
    </xf>
    <xf numFmtId="0" fontId="55" fillId="4" borderId="53" xfId="12" applyFont="1" applyFill="1" applyBorder="1" applyAlignment="1">
      <alignment horizontal="center" vertical="center" wrapText="1"/>
      <protection locked="0"/>
    </xf>
    <xf numFmtId="0" fontId="29" fillId="4" borderId="53" xfId="12" applyFill="1" applyBorder="1">
      <alignment vertical="top"/>
      <protection locked="0"/>
    </xf>
    <xf numFmtId="49" fontId="30" fillId="0" borderId="60" xfId="12" applyNumberFormat="1" applyFont="1" applyFill="1" applyBorder="1" applyAlignment="1">
      <alignment horizontal="left" vertical="center" wrapText="1" indent="11"/>
      <protection locked="0"/>
    </xf>
    <xf numFmtId="0" fontId="33" fillId="0" borderId="59" xfId="12" applyFont="1" applyFill="1" applyBorder="1" applyAlignment="1">
      <alignment horizontal="left" vertical="center"/>
      <protection locked="0"/>
    </xf>
    <xf numFmtId="0" fontId="37" fillId="0" borderId="59" xfId="12" applyFont="1" applyFill="1" applyBorder="1" applyAlignment="1">
      <alignment vertical="center"/>
      <protection locked="0"/>
    </xf>
    <xf numFmtId="0" fontId="29" fillId="0" borderId="59" xfId="12" applyFill="1" applyBorder="1">
      <alignment vertical="top"/>
      <protection locked="0"/>
    </xf>
    <xf numFmtId="49" fontId="30" fillId="4" borderId="61" xfId="12" applyNumberFormat="1" applyFont="1" applyFill="1" applyBorder="1" applyAlignment="1">
      <alignment horizontal="left" vertical="center" wrapText="1"/>
      <protection locked="0"/>
    </xf>
    <xf numFmtId="0" fontId="34" fillId="4" borderId="0" xfId="12" applyFont="1" applyFill="1" applyAlignment="1">
      <alignment horizontal="left" vertical="center"/>
      <protection locked="0"/>
    </xf>
    <xf numFmtId="0" fontId="30" fillId="4" borderId="61" xfId="12" applyFont="1" applyFill="1" applyBorder="1" applyAlignment="1">
      <alignment horizontal="left" vertical="center" wrapText="1"/>
      <protection locked="0"/>
    </xf>
    <xf numFmtId="49" fontId="30" fillId="4" borderId="63" xfId="12" applyNumberFormat="1" applyFont="1" applyFill="1" applyBorder="1" applyAlignment="1">
      <alignment horizontal="center" vertical="center" wrapText="1"/>
      <protection locked="0"/>
    </xf>
    <xf numFmtId="169" fontId="30" fillId="4" borderId="62" xfId="12" applyNumberFormat="1" applyFont="1" applyFill="1" applyBorder="1" applyAlignment="1">
      <alignment horizontal="right" vertical="center"/>
      <protection locked="0"/>
    </xf>
    <xf numFmtId="4" fontId="30" fillId="4" borderId="62" xfId="12" applyNumberFormat="1" applyFont="1" applyFill="1" applyBorder="1" applyAlignment="1">
      <alignment horizontal="right" vertical="center"/>
      <protection locked="0"/>
    </xf>
    <xf numFmtId="3" fontId="30" fillId="4" borderId="62" xfId="12" applyNumberFormat="1" applyFont="1" applyFill="1" applyBorder="1" applyAlignment="1">
      <alignment horizontal="right" vertical="center"/>
      <protection locked="0"/>
    </xf>
    <xf numFmtId="7" fontId="30" fillId="4" borderId="62" xfId="12" applyNumberFormat="1" applyFont="1" applyFill="1" applyBorder="1" applyAlignment="1">
      <alignment horizontal="right" vertical="center"/>
      <protection locked="0"/>
    </xf>
    <xf numFmtId="168" fontId="30" fillId="4" borderId="62" xfId="12" applyNumberFormat="1" applyFont="1" applyFill="1" applyBorder="1" applyAlignment="1">
      <alignment horizontal="right" vertical="center"/>
      <protection locked="0"/>
    </xf>
  </cellXfs>
  <cellStyles count="14">
    <cellStyle name="Comma" xfId="3" xr:uid="{00000000-0005-0000-0000-000000000000}"/>
    <cellStyle name="Comma [0]" xfId="4" xr:uid="{00000000-0005-0000-0000-000001000000}"/>
    <cellStyle name="Currency" xfId="5" xr:uid="{00000000-0005-0000-0000-000002000000}"/>
    <cellStyle name="Currency [0]" xfId="6" xr:uid="{00000000-0005-0000-0000-000003000000}"/>
    <cellStyle name="Normal" xfId="0" builtinId="0"/>
    <cellStyle name="Normal 2" xfId="1" xr:uid="{00000000-0005-0000-0000-000005000000}"/>
    <cellStyle name="Normal 2 2" xfId="2" xr:uid="{00000000-0005-0000-0000-000006000000}"/>
    <cellStyle name="Normal 2 2 2" xfId="7" xr:uid="{00000000-0005-0000-0000-000007000000}"/>
    <cellStyle name="Normal 2 3" xfId="8" xr:uid="{00000000-0005-0000-0000-000008000000}"/>
    <cellStyle name="Normal 3" xfId="9" xr:uid="{00000000-0005-0000-0000-000009000000}"/>
    <cellStyle name="Normal 4" xfId="12" xr:uid="{00000000-0005-0000-0000-00000A000000}"/>
    <cellStyle name="Normal 5" xfId="11" xr:uid="{00000000-0005-0000-0000-00000B000000}"/>
    <cellStyle name="Normal 6" xfId="13" xr:uid="{00000000-0005-0000-0000-00000C000000}"/>
    <cellStyle name="Percent" xfId="10" xr:uid="{00000000-0005-0000-0000-00000D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262626"/>
      <rgbColor rgb="00FFFFCC"/>
      <rgbColor rgb="005C83B4"/>
      <rgbColor rgb="00660066"/>
      <rgbColor rgb="00FF8080"/>
      <rgbColor rgb="000066CC"/>
      <rgbColor rgb="00CCCCFF"/>
      <rgbColor rgb="00646464"/>
      <rgbColor rgb="00999999"/>
      <rgbColor rgb="00B0C4DE"/>
      <rgbColor rgb="00D6E0EC"/>
      <rgbColor rgb="00F5F5F5"/>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76200</xdr:rowOff>
    </xdr:from>
    <xdr:to>
      <xdr:col>10</xdr:col>
      <xdr:colOff>306620</xdr:colOff>
      <xdr:row>76</xdr:row>
      <xdr:rowOff>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76200"/>
          <a:ext cx="7116995"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76200</xdr:rowOff>
    </xdr:from>
    <xdr:to>
      <xdr:col>0</xdr:col>
      <xdr:colOff>1028700</xdr:colOff>
      <xdr:row>2</xdr:row>
      <xdr:rowOff>142875</xdr:rowOff>
    </xdr:to>
    <xdr:pic>
      <xdr:nvPicPr>
        <xdr:cNvPr id="2" name="Image 1">
          <a:extLst>
            <a:ext uri="{FF2B5EF4-FFF2-40B4-BE49-F238E27FC236}">
              <a16:creationId xmlns:a16="http://schemas.microsoft.com/office/drawing/2014/main" id="{4C18FB8B-B7E5-44EF-856A-32F3DA77C3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096" b="8129"/>
        <a:stretch/>
      </xdr:blipFill>
      <xdr:spPr>
        <a:xfrm>
          <a:off x="114300" y="76200"/>
          <a:ext cx="914400" cy="7715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25" workbookViewId="0">
      <selection activeCell="B27" sqref="B27"/>
    </sheetView>
  </sheetViews>
  <sheetFormatPr baseColWidth="10" defaultRowHeight="11"/>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73"/>
  <sheetViews>
    <sheetView showZeros="0" workbookViewId="0">
      <pane ySplit="4" topLeftCell="A68" activePane="bottomLeft" state="frozen"/>
      <selection pane="bottomLeft" activeCell="R152" sqref="R152"/>
    </sheetView>
  </sheetViews>
  <sheetFormatPr baseColWidth="10" defaultColWidth="10" defaultRowHeight="15" customHeight="1"/>
  <cols>
    <col min="1" max="1" width="11.109375" style="83" customWidth="1"/>
    <col min="2" max="2" width="10" style="83" hidden="1" customWidth="1"/>
    <col min="3" max="3" width="48.77734375" style="83" customWidth="1"/>
    <col min="4" max="4" width="9.109375" style="83" customWidth="1"/>
    <col min="5" max="5" width="10" style="83" hidden="1" customWidth="1"/>
    <col min="6" max="7" width="10.33203125" style="83" customWidth="1"/>
    <col min="8" max="8" width="10.77734375" style="83" hidden="1" customWidth="1"/>
    <col min="9" max="9" width="14.44140625" style="83" customWidth="1"/>
    <col min="10" max="12" width="10" style="83" hidden="1" customWidth="1"/>
    <col min="13" max="13" width="14.44140625" style="83" customWidth="1"/>
    <col min="14" max="14" width="10" style="83" hidden="1" customWidth="1"/>
    <col min="15" max="15" width="10" style="83" customWidth="1"/>
    <col min="16" max="16384" width="10" style="83"/>
  </cols>
  <sheetData>
    <row r="1" spans="1:14" ht="22.5" customHeight="1" thickBot="1">
      <c r="A1" s="369" t="s">
        <v>769</v>
      </c>
      <c r="B1" s="370"/>
      <c r="C1" s="371"/>
      <c r="D1" s="371"/>
      <c r="E1" s="325"/>
      <c r="F1" s="371"/>
      <c r="G1" s="325"/>
      <c r="H1" s="371"/>
      <c r="I1" s="371"/>
      <c r="J1" s="325"/>
      <c r="K1" s="325"/>
      <c r="L1" s="325"/>
      <c r="M1" s="372"/>
      <c r="N1" s="180"/>
    </row>
    <row r="2" spans="1:14" ht="48.75" customHeight="1">
      <c r="A2" s="478" t="s">
        <v>783</v>
      </c>
      <c r="B2" s="479"/>
      <c r="C2" s="479"/>
      <c r="D2" s="479"/>
      <c r="E2" s="479"/>
      <c r="F2" s="479"/>
      <c r="G2" s="479"/>
      <c r="H2" s="479"/>
      <c r="I2" s="479"/>
      <c r="J2" s="479"/>
      <c r="K2" s="479"/>
      <c r="L2" s="479"/>
      <c r="M2" s="479"/>
      <c r="N2" s="179"/>
    </row>
    <row r="3" spans="1:14" ht="15" customHeight="1">
      <c r="A3" s="178"/>
      <c r="B3" s="177"/>
      <c r="C3" s="178"/>
      <c r="D3" s="373"/>
      <c r="E3" s="320"/>
      <c r="F3" s="374"/>
      <c r="G3" s="375"/>
      <c r="H3" s="374"/>
      <c r="I3" s="374"/>
      <c r="J3" s="320"/>
      <c r="K3" s="320"/>
      <c r="L3" s="320"/>
      <c r="M3" s="374"/>
      <c r="N3" s="177"/>
    </row>
    <row r="4" spans="1:14" ht="15" customHeight="1">
      <c r="A4" s="175" t="s">
        <v>1</v>
      </c>
      <c r="B4" s="176" t="s">
        <v>340</v>
      </c>
      <c r="C4" s="173" t="s">
        <v>2</v>
      </c>
      <c r="D4" s="175" t="s">
        <v>3</v>
      </c>
      <c r="E4" s="174"/>
      <c r="F4" s="173" t="s">
        <v>339</v>
      </c>
      <c r="G4" s="175" t="s">
        <v>338</v>
      </c>
      <c r="H4" s="175" t="s">
        <v>337</v>
      </c>
      <c r="I4" s="173" t="s">
        <v>4</v>
      </c>
      <c r="J4" s="174"/>
      <c r="M4" s="173" t="s">
        <v>336</v>
      </c>
      <c r="N4" s="172" t="s">
        <v>335</v>
      </c>
    </row>
    <row r="5" spans="1:14" ht="18" customHeight="1">
      <c r="A5" s="167" t="s">
        <v>334</v>
      </c>
      <c r="B5" s="166"/>
      <c r="C5" s="165" t="s">
        <v>333</v>
      </c>
      <c r="D5" s="164"/>
      <c r="E5" s="163"/>
      <c r="F5" s="163"/>
      <c r="G5" s="163"/>
      <c r="H5" s="163"/>
      <c r="I5" s="163"/>
      <c r="J5" s="163"/>
      <c r="K5" s="163"/>
      <c r="L5" s="163"/>
      <c r="M5" s="163"/>
      <c r="N5" s="91"/>
    </row>
    <row r="6" spans="1:14" ht="18" customHeight="1">
      <c r="A6" s="118" t="s">
        <v>332</v>
      </c>
      <c r="B6" s="120"/>
      <c r="C6" s="119" t="s">
        <v>276</v>
      </c>
      <c r="D6" s="360" t="s">
        <v>186</v>
      </c>
      <c r="E6" s="361"/>
      <c r="F6" s="361"/>
      <c r="G6" s="361"/>
      <c r="H6" s="361"/>
      <c r="I6" s="361"/>
      <c r="J6" s="361"/>
      <c r="K6" s="361"/>
      <c r="L6" s="361"/>
      <c r="M6" s="362"/>
      <c r="N6" s="125"/>
    </row>
    <row r="7" spans="1:14" ht="18" customHeight="1">
      <c r="A7" s="118" t="s">
        <v>331</v>
      </c>
      <c r="B7" s="120"/>
      <c r="C7" s="119" t="s">
        <v>330</v>
      </c>
      <c r="D7" s="124"/>
      <c r="E7" s="123"/>
      <c r="F7" s="123"/>
      <c r="G7" s="123"/>
      <c r="H7" s="123"/>
      <c r="I7" s="123"/>
      <c r="J7" s="123"/>
      <c r="K7" s="123"/>
      <c r="L7" s="123"/>
      <c r="M7" s="123"/>
      <c r="N7" s="91"/>
    </row>
    <row r="8" spans="1:14" ht="18" customHeight="1">
      <c r="A8" s="118"/>
      <c r="B8" s="120"/>
      <c r="C8" s="119" t="s">
        <v>329</v>
      </c>
      <c r="D8" s="95" t="s">
        <v>12</v>
      </c>
      <c r="E8" s="94"/>
      <c r="F8" s="94">
        <v>2</v>
      </c>
      <c r="G8" s="94"/>
      <c r="H8" s="94">
        <v>6</v>
      </c>
      <c r="I8" s="92"/>
      <c r="J8" s="93"/>
      <c r="K8" s="92"/>
      <c r="L8" s="92"/>
      <c r="M8" s="92">
        <f>IF(ISNUMBER($K8),IF(ISNUMBER($G8),ROUND($K8*$G8,2),ROUND($K8*$F8,2)),IF(ISNUMBER($G8),ROUND($I8*$G8,2),ROUND($I8*$F8,2)))</f>
        <v>0</v>
      </c>
      <c r="N8" s="91"/>
    </row>
    <row r="9" spans="1:14" ht="18" customHeight="1">
      <c r="A9" s="118"/>
      <c r="B9" s="120"/>
      <c r="C9" s="119" t="s">
        <v>328</v>
      </c>
      <c r="D9" s="95" t="s">
        <v>12</v>
      </c>
      <c r="E9" s="94"/>
      <c r="F9" s="94">
        <v>3</v>
      </c>
      <c r="G9" s="94"/>
      <c r="H9" s="94">
        <v>6</v>
      </c>
      <c r="I9" s="92"/>
      <c r="J9" s="93"/>
      <c r="K9" s="92"/>
      <c r="L9" s="92"/>
      <c r="M9" s="92">
        <f>IF(ISNUMBER($K9),IF(ISNUMBER($G9),ROUND($K9*$G9,2),ROUND($K9*$F9,2)),IF(ISNUMBER($G9),ROUND($I9*$G9,2),ROUND($I9*$F9,2)))</f>
        <v>0</v>
      </c>
      <c r="N9" s="91"/>
    </row>
    <row r="10" spans="1:14" ht="18" customHeight="1">
      <c r="A10" s="118"/>
      <c r="B10" s="120"/>
      <c r="C10" s="119" t="s">
        <v>327</v>
      </c>
      <c r="D10" s="95" t="s">
        <v>12</v>
      </c>
      <c r="E10" s="94"/>
      <c r="F10" s="94">
        <v>10</v>
      </c>
      <c r="G10" s="94"/>
      <c r="H10" s="94">
        <v>6</v>
      </c>
      <c r="I10" s="92"/>
      <c r="J10" s="93"/>
      <c r="K10" s="92"/>
      <c r="L10" s="92"/>
      <c r="M10" s="92">
        <f>IF(ISNUMBER($K10),IF(ISNUMBER($G10),ROUND($K10*$G10,2),ROUND($K10*$F10,2)),IF(ISNUMBER($G10),ROUND($I10*$G10,2),ROUND($I10*$F10,2)))</f>
        <v>0</v>
      </c>
      <c r="N10" s="91"/>
    </row>
    <row r="11" spans="1:14" ht="18" customHeight="1">
      <c r="A11" s="118" t="s">
        <v>326</v>
      </c>
      <c r="B11" s="120"/>
      <c r="C11" s="119" t="s">
        <v>325</v>
      </c>
      <c r="D11" s="124"/>
      <c r="E11" s="123"/>
      <c r="F11" s="123"/>
      <c r="G11" s="123"/>
      <c r="H11" s="123"/>
      <c r="I11" s="123"/>
      <c r="J11" s="123"/>
      <c r="K11" s="123"/>
      <c r="L11" s="123"/>
      <c r="M11" s="123"/>
      <c r="N11" s="91"/>
    </row>
    <row r="12" spans="1:14" ht="18" customHeight="1">
      <c r="A12" s="122"/>
      <c r="B12" s="120"/>
      <c r="C12" s="119" t="s">
        <v>324</v>
      </c>
      <c r="D12" s="95" t="s">
        <v>12</v>
      </c>
      <c r="E12" s="94"/>
      <c r="F12" s="94">
        <v>15</v>
      </c>
      <c r="G12" s="94"/>
      <c r="H12" s="94">
        <v>6</v>
      </c>
      <c r="I12" s="92"/>
      <c r="J12" s="93"/>
      <c r="K12" s="92"/>
      <c r="L12" s="92"/>
      <c r="M12" s="92">
        <f>IF(ISNUMBER($K12),IF(ISNUMBER($G12),ROUND($K12*$G12,2),ROUND($K12*$F12,2)),IF(ISNUMBER($G12),ROUND($I12*$G12,2),ROUND($I12*$F12,2)))</f>
        <v>0</v>
      </c>
      <c r="N12" s="91"/>
    </row>
    <row r="13" spans="1:14" ht="18" customHeight="1">
      <c r="A13" s="122"/>
      <c r="B13" s="120"/>
      <c r="C13" s="119" t="s">
        <v>323</v>
      </c>
      <c r="D13" s="95" t="s">
        <v>11</v>
      </c>
      <c r="E13" s="94"/>
      <c r="F13" s="94">
        <v>1</v>
      </c>
      <c r="G13" s="94"/>
      <c r="H13" s="94">
        <v>6</v>
      </c>
      <c r="I13" s="92"/>
      <c r="J13" s="93"/>
      <c r="K13" s="92"/>
      <c r="L13" s="92"/>
      <c r="M13" s="92">
        <f>IF(ISNUMBER($K13),IF(ISNUMBER($G13),ROUND($K13*$G13,2),ROUND($K13*$F13,2)),IF(ISNUMBER($G13),ROUND($I13*$G13,2),ROUND($I13*$F13,2)))</f>
        <v>0</v>
      </c>
      <c r="N13" s="91"/>
    </row>
    <row r="14" spans="1:14" ht="18" customHeight="1">
      <c r="A14" s="122"/>
      <c r="B14" s="120"/>
      <c r="C14" s="119" t="s">
        <v>177</v>
      </c>
      <c r="D14" s="95" t="s">
        <v>11</v>
      </c>
      <c r="E14" s="94"/>
      <c r="F14" s="94">
        <v>1</v>
      </c>
      <c r="G14" s="94"/>
      <c r="H14" s="94">
        <v>6</v>
      </c>
      <c r="I14" s="92"/>
      <c r="J14" s="93"/>
      <c r="K14" s="92"/>
      <c r="L14" s="92"/>
      <c r="M14" s="92">
        <f>IF(ISNUMBER($K14),IF(ISNUMBER($G14),ROUND($K14*$G14,2),ROUND($K14*$F14,2)),IF(ISNUMBER($G14),ROUND($I14*$G14,2),ROUND($I14*$F14,2)))</f>
        <v>0</v>
      </c>
      <c r="N14" s="91"/>
    </row>
    <row r="15" spans="1:14" ht="15" customHeight="1">
      <c r="A15" s="363" t="s">
        <v>322</v>
      </c>
      <c r="B15" s="364"/>
      <c r="C15" s="365"/>
      <c r="D15" s="365"/>
      <c r="E15" s="366"/>
      <c r="F15" s="365"/>
      <c r="G15" s="367"/>
      <c r="H15" s="365"/>
      <c r="I15" s="368"/>
      <c r="J15" s="169"/>
      <c r="K15" s="169"/>
      <c r="L15" s="169"/>
      <c r="M15" s="168">
        <f>SUM(M$8:M$10)+SUM(M$12:M$14)</f>
        <v>0</v>
      </c>
      <c r="N15" s="109"/>
    </row>
    <row r="16" spans="1:14" ht="15" customHeight="1">
      <c r="A16" s="132"/>
      <c r="B16" s="131"/>
      <c r="C16" s="129"/>
      <c r="D16" s="129"/>
      <c r="E16" s="127"/>
      <c r="F16" s="129"/>
      <c r="G16" s="130"/>
      <c r="H16" s="129"/>
      <c r="I16" s="128"/>
      <c r="J16" s="127"/>
      <c r="K16" s="127"/>
      <c r="L16" s="127"/>
      <c r="M16" s="126"/>
      <c r="N16" s="109"/>
    </row>
    <row r="17" spans="1:14" ht="18" customHeight="1">
      <c r="A17" s="167" t="s">
        <v>321</v>
      </c>
      <c r="B17" s="166"/>
      <c r="C17" s="165" t="s">
        <v>320</v>
      </c>
      <c r="D17" s="164"/>
      <c r="E17" s="163"/>
      <c r="F17" s="163"/>
      <c r="G17" s="163"/>
      <c r="H17" s="163"/>
      <c r="I17" s="163"/>
      <c r="J17" s="163"/>
      <c r="K17" s="163"/>
      <c r="L17" s="163"/>
      <c r="M17" s="163"/>
      <c r="N17" s="91"/>
    </row>
    <row r="18" spans="1:14" ht="18" customHeight="1">
      <c r="A18" s="118" t="s">
        <v>319</v>
      </c>
      <c r="B18" s="120"/>
      <c r="C18" s="119" t="s">
        <v>276</v>
      </c>
      <c r="D18" s="360" t="s">
        <v>186</v>
      </c>
      <c r="E18" s="361"/>
      <c r="F18" s="361"/>
      <c r="G18" s="361"/>
      <c r="H18" s="361"/>
      <c r="I18" s="361"/>
      <c r="J18" s="361"/>
      <c r="K18" s="361"/>
      <c r="L18" s="361"/>
      <c r="M18" s="362"/>
      <c r="N18" s="125"/>
    </row>
    <row r="19" spans="1:14" s="146" customFormat="1" ht="18" customHeight="1">
      <c r="A19" s="118" t="s">
        <v>318</v>
      </c>
      <c r="B19" s="151"/>
      <c r="C19" s="119" t="s">
        <v>317</v>
      </c>
      <c r="D19" s="171"/>
      <c r="E19" s="170"/>
      <c r="F19" s="170"/>
      <c r="G19" s="170"/>
      <c r="H19" s="170"/>
      <c r="I19" s="170"/>
      <c r="J19" s="170"/>
      <c r="K19" s="170"/>
      <c r="L19" s="170"/>
      <c r="M19" s="170"/>
      <c r="N19" s="147"/>
    </row>
    <row r="20" spans="1:14" ht="18" customHeight="1">
      <c r="A20" s="122"/>
      <c r="B20" s="120"/>
      <c r="C20" s="121" t="s">
        <v>316</v>
      </c>
      <c r="D20" s="95" t="s">
        <v>11</v>
      </c>
      <c r="E20" s="94"/>
      <c r="F20" s="94">
        <v>1</v>
      </c>
      <c r="G20" s="94"/>
      <c r="H20" s="94">
        <v>6</v>
      </c>
      <c r="I20" s="92"/>
      <c r="J20" s="93"/>
      <c r="K20" s="92"/>
      <c r="L20" s="92"/>
      <c r="M20" s="92">
        <f>IF(ISNUMBER($K20),IF(ISNUMBER($G20),ROUND($K20*$G20,2),ROUND($K20*$F20,2)),IF(ISNUMBER($G20),ROUND($I20*$G20,2),ROUND($I20*$F20,2)))</f>
        <v>0</v>
      </c>
      <c r="N20" s="91"/>
    </row>
    <row r="21" spans="1:14" ht="18" customHeight="1">
      <c r="A21" s="122"/>
      <c r="B21" s="120"/>
      <c r="C21" s="121" t="s">
        <v>315</v>
      </c>
      <c r="D21" s="95" t="s">
        <v>11</v>
      </c>
      <c r="E21" s="94"/>
      <c r="F21" s="94">
        <v>1</v>
      </c>
      <c r="G21" s="94"/>
      <c r="H21" s="94">
        <v>6</v>
      </c>
      <c r="I21" s="92"/>
      <c r="J21" s="93"/>
      <c r="K21" s="92"/>
      <c r="L21" s="92"/>
      <c r="M21" s="92">
        <f>IF(ISNUMBER($K21),IF(ISNUMBER($G21),ROUND($K21*$G21,2),ROUND($K21*$F21,2)),IF(ISNUMBER($G21),ROUND($I21*$G21,2),ROUND($I21*$F21,2)))</f>
        <v>0</v>
      </c>
      <c r="N21" s="91"/>
    </row>
    <row r="22" spans="1:14" ht="18" customHeight="1">
      <c r="A22" s="122"/>
      <c r="B22" s="120"/>
      <c r="C22" s="121" t="s">
        <v>314</v>
      </c>
      <c r="D22" s="95" t="s">
        <v>11</v>
      </c>
      <c r="E22" s="94"/>
      <c r="F22" s="94">
        <v>1</v>
      </c>
      <c r="G22" s="94"/>
      <c r="H22" s="94">
        <v>6</v>
      </c>
      <c r="I22" s="92"/>
      <c r="J22" s="93"/>
      <c r="K22" s="92"/>
      <c r="L22" s="92"/>
      <c r="M22" s="92">
        <f>IF(ISNUMBER($K22),IF(ISNUMBER($G22),ROUND($K22*$G22,2),ROUND($K22*$F22,2)),IF(ISNUMBER($G22),ROUND($I22*$G22,2),ROUND($I22*$F22,2)))</f>
        <v>0</v>
      </c>
      <c r="N22" s="91"/>
    </row>
    <row r="23" spans="1:14" ht="18" customHeight="1">
      <c r="A23" s="122"/>
      <c r="B23" s="120"/>
      <c r="C23" s="121" t="s">
        <v>313</v>
      </c>
      <c r="D23" s="95" t="s">
        <v>11</v>
      </c>
      <c r="E23" s="94"/>
      <c r="F23" s="94">
        <v>1</v>
      </c>
      <c r="G23" s="94"/>
      <c r="H23" s="94">
        <v>6</v>
      </c>
      <c r="I23" s="92"/>
      <c r="J23" s="93"/>
      <c r="K23" s="92"/>
      <c r="L23" s="92"/>
      <c r="M23" s="92">
        <f>IF(ISNUMBER($K23),IF(ISNUMBER($G23),ROUND($K23*$G23,2),ROUND($K23*$F23,2)),IF(ISNUMBER($G23),ROUND($I23*$G23,2),ROUND($I23*$F23,2)))</f>
        <v>0</v>
      </c>
      <c r="N23" s="91"/>
    </row>
    <row r="24" spans="1:14" ht="18" customHeight="1">
      <c r="A24" s="118" t="s">
        <v>312</v>
      </c>
      <c r="B24" s="120"/>
      <c r="C24" s="119" t="s">
        <v>311</v>
      </c>
      <c r="D24" s="95"/>
      <c r="E24" s="94"/>
      <c r="F24" s="94"/>
      <c r="G24" s="94"/>
      <c r="H24" s="94"/>
      <c r="I24" s="92"/>
      <c r="J24" s="93"/>
      <c r="K24" s="92"/>
      <c r="L24" s="92"/>
      <c r="M24" s="92"/>
      <c r="N24" s="91"/>
    </row>
    <row r="25" spans="1:14" ht="18" customHeight="1">
      <c r="A25" s="118" t="s">
        <v>308</v>
      </c>
      <c r="B25" s="120"/>
      <c r="C25" s="119" t="s">
        <v>310</v>
      </c>
      <c r="D25" s="95" t="s">
        <v>12</v>
      </c>
      <c r="E25" s="94"/>
      <c r="F25" s="94">
        <v>11</v>
      </c>
      <c r="G25" s="94"/>
      <c r="H25" s="94">
        <v>6</v>
      </c>
      <c r="I25" s="92"/>
      <c r="J25" s="93"/>
      <c r="K25" s="92"/>
      <c r="L25" s="92"/>
      <c r="M25" s="92">
        <f>IF(ISNUMBER($K25),IF(ISNUMBER($G25),ROUND($K25*$G25,2),ROUND($K25*$F25,2)),IF(ISNUMBER($G25),ROUND($I25*$G25,2),ROUND($I25*$F25,2)))</f>
        <v>0</v>
      </c>
      <c r="N25" s="91"/>
    </row>
    <row r="26" spans="1:14" ht="18" customHeight="1">
      <c r="A26" s="118" t="s">
        <v>308</v>
      </c>
      <c r="B26" s="120"/>
      <c r="C26" s="119" t="s">
        <v>309</v>
      </c>
      <c r="D26" s="95" t="s">
        <v>12</v>
      </c>
      <c r="E26" s="94"/>
      <c r="F26" s="94">
        <v>4</v>
      </c>
      <c r="G26" s="94"/>
      <c r="H26" s="94">
        <v>6</v>
      </c>
      <c r="I26" s="92"/>
      <c r="J26" s="93"/>
      <c r="K26" s="92"/>
      <c r="L26" s="92"/>
      <c r="M26" s="92">
        <f>IF(ISNUMBER($K26),IF(ISNUMBER($G26),ROUND($K26*$G26,2),ROUND($K26*$F26,2)),IF(ISNUMBER($G26),ROUND($I26*$G26,2),ROUND($I26*$F26,2)))</f>
        <v>0</v>
      </c>
      <c r="N26" s="91"/>
    </row>
    <row r="27" spans="1:14" ht="18" customHeight="1">
      <c r="A27" s="118" t="s">
        <v>308</v>
      </c>
      <c r="B27" s="120"/>
      <c r="C27" s="119" t="s">
        <v>307</v>
      </c>
      <c r="D27" s="95" t="s">
        <v>12</v>
      </c>
      <c r="E27" s="94"/>
      <c r="F27" s="94">
        <v>4</v>
      </c>
      <c r="G27" s="94"/>
      <c r="H27" s="94">
        <v>6</v>
      </c>
      <c r="I27" s="92"/>
      <c r="J27" s="93"/>
      <c r="K27" s="92"/>
      <c r="L27" s="92"/>
      <c r="M27" s="92">
        <f>IF(ISNUMBER($K27),IF(ISNUMBER($G27),ROUND($K27*$G27,2),ROUND($K27*$F27,2)),IF(ISNUMBER($G27),ROUND($I27*$G27,2),ROUND($I27*$F27,2)))</f>
        <v>0</v>
      </c>
      <c r="N27" s="91"/>
    </row>
    <row r="28" spans="1:14" ht="18" customHeight="1">
      <c r="A28" s="118" t="s">
        <v>306</v>
      </c>
      <c r="B28" s="120"/>
      <c r="C28" s="119" t="s">
        <v>305</v>
      </c>
      <c r="D28" s="124"/>
      <c r="E28" s="123"/>
      <c r="F28" s="123"/>
      <c r="G28" s="123"/>
      <c r="H28" s="123"/>
      <c r="I28" s="123"/>
      <c r="J28" s="123"/>
      <c r="K28" s="123"/>
      <c r="L28" s="123"/>
      <c r="M28" s="123"/>
      <c r="N28" s="91"/>
    </row>
    <row r="29" spans="1:14" ht="18" customHeight="1">
      <c r="A29" s="122"/>
      <c r="B29" s="120"/>
      <c r="C29" s="121" t="s">
        <v>304</v>
      </c>
      <c r="D29" s="95" t="s">
        <v>51</v>
      </c>
      <c r="E29" s="94"/>
      <c r="F29" s="94">
        <v>30</v>
      </c>
      <c r="G29" s="94"/>
      <c r="H29" s="94">
        <v>6</v>
      </c>
      <c r="I29" s="92"/>
      <c r="J29" s="93"/>
      <c r="K29" s="92"/>
      <c r="L29" s="92"/>
      <c r="M29" s="92">
        <f>IF(ISNUMBER($K29),IF(ISNUMBER($G29),ROUND($K29*$G29,2),ROUND($K29*$F29,2)),IF(ISNUMBER($G29),ROUND($I29*$G29,2),ROUND($I29*$F29,2)))</f>
        <v>0</v>
      </c>
      <c r="N29" s="91"/>
    </row>
    <row r="30" spans="1:14" ht="18" customHeight="1">
      <c r="A30" s="122"/>
      <c r="B30" s="120"/>
      <c r="C30" s="121" t="s">
        <v>303</v>
      </c>
      <c r="D30" s="95" t="s">
        <v>51</v>
      </c>
      <c r="E30" s="94"/>
      <c r="F30" s="94">
        <v>10</v>
      </c>
      <c r="G30" s="94"/>
      <c r="H30" s="94">
        <v>6</v>
      </c>
      <c r="I30" s="92"/>
      <c r="J30" s="93"/>
      <c r="K30" s="92"/>
      <c r="L30" s="92"/>
      <c r="M30" s="92">
        <f>IF(ISNUMBER($K30),IF(ISNUMBER($G30),ROUND($K30*$G30,2),ROUND($K30*$F30,2)),IF(ISNUMBER($G30),ROUND($I30*$G30,2),ROUND($I30*$F30,2)))</f>
        <v>0</v>
      </c>
      <c r="N30" s="91"/>
    </row>
    <row r="31" spans="1:14" ht="18" customHeight="1">
      <c r="A31" s="122"/>
      <c r="B31" s="120"/>
      <c r="C31" s="121" t="s">
        <v>302</v>
      </c>
      <c r="D31" s="95" t="s">
        <v>51</v>
      </c>
      <c r="E31" s="94"/>
      <c r="F31" s="94">
        <v>5</v>
      </c>
      <c r="G31" s="94"/>
      <c r="H31" s="94">
        <v>6</v>
      </c>
      <c r="I31" s="92"/>
      <c r="J31" s="93"/>
      <c r="K31" s="92"/>
      <c r="L31" s="92"/>
      <c r="M31" s="92">
        <f>IF(ISNUMBER($K31),IF(ISNUMBER($G31),ROUND($K31*$G31,2),ROUND($K31*$F31,2)),IF(ISNUMBER($G31),ROUND($I31*$G31,2),ROUND($I31*$F31,2)))</f>
        <v>0</v>
      </c>
      <c r="N31" s="91"/>
    </row>
    <row r="32" spans="1:14" ht="18" customHeight="1">
      <c r="A32" s="122"/>
      <c r="B32" s="120"/>
      <c r="C32" s="121" t="s">
        <v>301</v>
      </c>
      <c r="D32" s="95" t="s">
        <v>51</v>
      </c>
      <c r="E32" s="94"/>
      <c r="F32" s="94">
        <v>10</v>
      </c>
      <c r="G32" s="94"/>
      <c r="H32" s="94">
        <v>6</v>
      </c>
      <c r="I32" s="92"/>
      <c r="J32" s="93"/>
      <c r="K32" s="92"/>
      <c r="L32" s="92"/>
      <c r="M32" s="92">
        <f>IF(ISNUMBER($K32),IF(ISNUMBER($G32),ROUND($K32*$G32,2),ROUND($K32*$F32,2)),IF(ISNUMBER($G32),ROUND($I32*$G32,2),ROUND($I32*$F32,2)))</f>
        <v>0</v>
      </c>
      <c r="N32" s="91"/>
    </row>
    <row r="33" spans="1:14" s="146" customFormat="1" ht="18" customHeight="1">
      <c r="A33" s="118" t="s">
        <v>300</v>
      </c>
      <c r="B33" s="151"/>
      <c r="C33" s="119" t="s">
        <v>299</v>
      </c>
      <c r="D33" s="171"/>
      <c r="E33" s="170"/>
      <c r="F33" s="170"/>
      <c r="G33" s="170"/>
      <c r="H33" s="170"/>
      <c r="I33" s="170"/>
      <c r="J33" s="170"/>
      <c r="K33" s="170"/>
      <c r="L33" s="170"/>
      <c r="M33" s="170"/>
      <c r="N33" s="147"/>
    </row>
    <row r="34" spans="1:14" ht="18" customHeight="1">
      <c r="A34" s="118" t="s">
        <v>298</v>
      </c>
      <c r="B34" s="120"/>
      <c r="C34" s="119" t="s">
        <v>297</v>
      </c>
      <c r="D34" s="95" t="s">
        <v>12</v>
      </c>
      <c r="E34" s="94"/>
      <c r="F34" s="94">
        <v>4</v>
      </c>
      <c r="G34" s="94"/>
      <c r="H34" s="94">
        <v>6</v>
      </c>
      <c r="I34" s="92"/>
      <c r="J34" s="93"/>
      <c r="K34" s="92"/>
      <c r="L34" s="92"/>
      <c r="M34" s="92">
        <f>IF(ISNUMBER($K34),IF(ISNUMBER($G34),ROUND($K34*$G34,2),ROUND($K34*$F34,2)),IF(ISNUMBER($G34),ROUND($I34*$G34,2),ROUND($I34*$F34,2)))</f>
        <v>0</v>
      </c>
      <c r="N34" s="91"/>
    </row>
    <row r="35" spans="1:14" ht="18" customHeight="1">
      <c r="A35" s="118" t="s">
        <v>296</v>
      </c>
      <c r="B35" s="120"/>
      <c r="C35" s="119" t="s">
        <v>295</v>
      </c>
      <c r="D35" s="95" t="s">
        <v>11</v>
      </c>
      <c r="E35" s="94"/>
      <c r="F35" s="94">
        <v>1</v>
      </c>
      <c r="G35" s="94"/>
      <c r="H35" s="94">
        <v>6</v>
      </c>
      <c r="I35" s="92"/>
      <c r="J35" s="93"/>
      <c r="K35" s="92"/>
      <c r="L35" s="92"/>
      <c r="M35" s="92">
        <f>IF(ISNUMBER($K35),IF(ISNUMBER($G35),ROUND($K35*$G35,2),ROUND($K35*$F35,2)),IF(ISNUMBER($G35),ROUND($I35*$G35,2),ROUND($I35*$F35,2)))</f>
        <v>0</v>
      </c>
      <c r="N35" s="91"/>
    </row>
    <row r="36" spans="1:14" s="281" customFormat="1" ht="18" customHeight="1">
      <c r="A36" s="118" t="s">
        <v>765</v>
      </c>
      <c r="B36" s="120"/>
      <c r="C36" s="288" t="s">
        <v>766</v>
      </c>
      <c r="D36" s="289" t="s">
        <v>12</v>
      </c>
      <c r="E36" s="290"/>
      <c r="F36" s="290">
        <v>5</v>
      </c>
      <c r="G36" s="94"/>
      <c r="H36" s="94"/>
      <c r="I36" s="92"/>
      <c r="J36" s="93"/>
      <c r="K36" s="92"/>
      <c r="L36" s="92"/>
      <c r="M36" s="92"/>
      <c r="N36" s="91"/>
    </row>
    <row r="37" spans="1:14" s="146" customFormat="1" ht="18" customHeight="1">
      <c r="A37" s="118" t="s">
        <v>294</v>
      </c>
      <c r="B37" s="151"/>
      <c r="C37" s="119" t="s">
        <v>293</v>
      </c>
      <c r="D37" s="95" t="s">
        <v>12</v>
      </c>
      <c r="E37" s="94"/>
      <c r="F37" s="94">
        <v>2</v>
      </c>
      <c r="G37" s="150"/>
      <c r="H37" s="150">
        <v>6</v>
      </c>
      <c r="I37" s="148"/>
      <c r="J37" s="149"/>
      <c r="K37" s="148"/>
      <c r="L37" s="148"/>
      <c r="M37" s="148">
        <f>IF(ISNUMBER($K37),IF(ISNUMBER($G37),ROUND($K37*$G37,2),ROUND($K37*$F37,2)),IF(ISNUMBER($G37),ROUND($I37*$G37,2),ROUND($I37*$F37,2)))</f>
        <v>0</v>
      </c>
      <c r="N37" s="147"/>
    </row>
    <row r="38" spans="1:14" ht="18" customHeight="1">
      <c r="A38" s="118" t="s">
        <v>292</v>
      </c>
      <c r="B38" s="120"/>
      <c r="C38" s="119" t="s">
        <v>291</v>
      </c>
      <c r="D38" s="95" t="s">
        <v>12</v>
      </c>
      <c r="E38" s="94"/>
      <c r="F38" s="94">
        <v>6</v>
      </c>
      <c r="G38" s="94"/>
      <c r="H38" s="94">
        <v>6</v>
      </c>
      <c r="I38" s="92"/>
      <c r="J38" s="93"/>
      <c r="K38" s="92"/>
      <c r="L38" s="92"/>
      <c r="M38" s="92">
        <f>IF(ISNUMBER($K38),IF(ISNUMBER($G38),ROUND($K38*$G38,2),ROUND($K38*$F38,2)),IF(ISNUMBER($G38),ROUND($I38*$G38,2),ROUND($I38*$F38,2)))</f>
        <v>0</v>
      </c>
      <c r="N38" s="91"/>
    </row>
    <row r="39" spans="1:14" ht="18" customHeight="1">
      <c r="A39" s="118" t="s">
        <v>290</v>
      </c>
      <c r="B39" s="120"/>
      <c r="C39" s="119" t="s">
        <v>289</v>
      </c>
      <c r="D39" s="95" t="s">
        <v>12</v>
      </c>
      <c r="E39" s="94"/>
      <c r="F39" s="94">
        <v>4</v>
      </c>
      <c r="G39" s="94"/>
      <c r="H39" s="94">
        <v>6</v>
      </c>
      <c r="I39" s="92"/>
      <c r="J39" s="93"/>
      <c r="K39" s="92"/>
      <c r="L39" s="92"/>
      <c r="M39" s="92">
        <f>IF(ISNUMBER($K39),IF(ISNUMBER($G39),ROUND($K39*$G39,2),ROUND($K39*$F39,2)),IF(ISNUMBER($G39),ROUND($I39*$G39,2),ROUND($I39*$F39,2)))</f>
        <v>0</v>
      </c>
      <c r="N39" s="91"/>
    </row>
    <row r="40" spans="1:14" ht="18" customHeight="1">
      <c r="A40" s="118" t="s">
        <v>288</v>
      </c>
      <c r="B40" s="120"/>
      <c r="C40" s="119" t="s">
        <v>195</v>
      </c>
      <c r="D40" s="124"/>
      <c r="E40" s="123"/>
      <c r="F40" s="123"/>
      <c r="G40" s="123"/>
      <c r="H40" s="123"/>
      <c r="I40" s="123"/>
      <c r="J40" s="123"/>
      <c r="K40" s="123"/>
      <c r="L40" s="123"/>
      <c r="M40" s="123"/>
      <c r="N40" s="91"/>
    </row>
    <row r="41" spans="1:14" ht="18" customHeight="1">
      <c r="A41" s="122"/>
      <c r="B41" s="120"/>
      <c r="C41" s="121" t="s">
        <v>194</v>
      </c>
      <c r="D41" s="95" t="s">
        <v>11</v>
      </c>
      <c r="E41" s="94"/>
      <c r="F41" s="94">
        <v>1</v>
      </c>
      <c r="G41" s="94"/>
      <c r="H41" s="94">
        <v>6</v>
      </c>
      <c r="I41" s="92"/>
      <c r="J41" s="93"/>
      <c r="K41" s="92"/>
      <c r="L41" s="92"/>
      <c r="M41" s="92">
        <f>IF(ISNUMBER($K41),IF(ISNUMBER($G41),ROUND($K41*$G41,2),ROUND($K41*$F41,2)),IF(ISNUMBER($G41),ROUND($I41*$G41,2),ROUND($I41*$F41,2)))</f>
        <v>0</v>
      </c>
      <c r="N41" s="91"/>
    </row>
    <row r="42" spans="1:14" ht="18" customHeight="1">
      <c r="A42" s="122"/>
      <c r="B42" s="120"/>
      <c r="C42" s="121" t="s">
        <v>193</v>
      </c>
      <c r="D42" s="95" t="s">
        <v>11</v>
      </c>
      <c r="E42" s="94"/>
      <c r="F42" s="94">
        <v>1</v>
      </c>
      <c r="G42" s="94"/>
      <c r="H42" s="94">
        <v>6</v>
      </c>
      <c r="I42" s="92"/>
      <c r="J42" s="93"/>
      <c r="K42" s="92"/>
      <c r="L42" s="92"/>
      <c r="M42" s="92">
        <f>IF(ISNUMBER($K42),IF(ISNUMBER($G42),ROUND($K42*$G42,2),ROUND($K42*$F42,2)),IF(ISNUMBER($G42),ROUND($I42*$G42,2),ROUND($I42*$F42,2)))</f>
        <v>0</v>
      </c>
      <c r="N42" s="91"/>
    </row>
    <row r="43" spans="1:14" ht="15" customHeight="1">
      <c r="A43" s="363" t="s">
        <v>287</v>
      </c>
      <c r="B43" s="364"/>
      <c r="C43" s="365"/>
      <c r="D43" s="365"/>
      <c r="E43" s="366"/>
      <c r="F43" s="365"/>
      <c r="G43" s="367"/>
      <c r="H43" s="365"/>
      <c r="I43" s="368"/>
      <c r="J43" s="169"/>
      <c r="K43" s="169"/>
      <c r="L43" s="169"/>
      <c r="M43" s="168">
        <f>SUM(M$20:M$27)+SUM(M$29:M$32)+SUM(M$34:M$39)+SUM(M$41:M$42)</f>
        <v>0</v>
      </c>
      <c r="N43" s="109"/>
    </row>
    <row r="44" spans="1:14" ht="15" customHeight="1">
      <c r="A44" s="132"/>
      <c r="B44" s="131"/>
      <c r="C44" s="129"/>
      <c r="D44" s="129"/>
      <c r="E44" s="127"/>
      <c r="F44" s="129"/>
      <c r="G44" s="130"/>
      <c r="H44" s="129"/>
      <c r="I44" s="128"/>
      <c r="J44" s="127"/>
      <c r="K44" s="127"/>
      <c r="L44" s="127"/>
      <c r="M44" s="126"/>
      <c r="N44" s="109"/>
    </row>
    <row r="45" spans="1:14" ht="18" customHeight="1">
      <c r="A45" s="167" t="s">
        <v>286</v>
      </c>
      <c r="B45" s="166"/>
      <c r="C45" s="165" t="s">
        <v>285</v>
      </c>
      <c r="D45" s="164"/>
      <c r="E45" s="163"/>
      <c r="F45" s="163"/>
      <c r="G45" s="163"/>
      <c r="H45" s="163"/>
      <c r="I45" s="163"/>
      <c r="J45" s="163"/>
      <c r="K45" s="163"/>
      <c r="L45" s="163"/>
      <c r="M45" s="163"/>
      <c r="N45" s="91"/>
    </row>
    <row r="46" spans="1:14" ht="18" customHeight="1">
      <c r="A46" s="118"/>
      <c r="B46" s="162"/>
      <c r="C46" s="161"/>
      <c r="D46" s="160"/>
      <c r="E46" s="144"/>
      <c r="F46" s="144"/>
      <c r="G46" s="144"/>
      <c r="H46" s="144"/>
      <c r="I46" s="144"/>
      <c r="J46" s="144"/>
      <c r="K46" s="144"/>
      <c r="L46" s="144"/>
      <c r="M46" s="144"/>
      <c r="N46" s="91"/>
    </row>
    <row r="47" spans="1:14" ht="18" customHeight="1">
      <c r="A47" s="137" t="s">
        <v>284</v>
      </c>
      <c r="B47" s="136"/>
      <c r="C47" s="135" t="s">
        <v>283</v>
      </c>
      <c r="D47" s="134"/>
      <c r="E47" s="133"/>
      <c r="F47" s="133">
        <v>0</v>
      </c>
      <c r="G47" s="133"/>
      <c r="H47" s="133">
        <v>6</v>
      </c>
      <c r="I47" s="133"/>
      <c r="J47" s="133"/>
      <c r="K47" s="133"/>
      <c r="L47" s="133"/>
      <c r="M47" s="133"/>
      <c r="N47" s="91"/>
    </row>
    <row r="48" spans="1:14" ht="18" customHeight="1">
      <c r="A48" s="141" t="s">
        <v>282</v>
      </c>
      <c r="B48" s="140"/>
      <c r="C48" s="121" t="s">
        <v>767</v>
      </c>
      <c r="D48" s="95" t="s">
        <v>11</v>
      </c>
      <c r="E48" s="94"/>
      <c r="F48" s="94">
        <v>1</v>
      </c>
      <c r="G48" s="94"/>
      <c r="H48" s="94">
        <v>6</v>
      </c>
      <c r="I48" s="92"/>
      <c r="J48" s="93"/>
      <c r="K48" s="92"/>
      <c r="L48" s="92"/>
      <c r="M48" s="92">
        <f>IF(ISNUMBER($K48),IF(ISNUMBER($G48),ROUND($K48*$G48,2),ROUND($K48*$F48,2)),IF(ISNUMBER($G48),ROUND($I48*$G48,2),ROUND($I48*$F48,2)))</f>
        <v>0</v>
      </c>
      <c r="N48" s="91"/>
    </row>
    <row r="49" spans="1:14" ht="18" customHeight="1">
      <c r="A49" s="141" t="s">
        <v>281</v>
      </c>
      <c r="B49" s="140"/>
      <c r="C49" s="121" t="s">
        <v>768</v>
      </c>
      <c r="D49" s="95" t="s">
        <v>51</v>
      </c>
      <c r="E49" s="94"/>
      <c r="F49" s="94">
        <v>250</v>
      </c>
      <c r="G49" s="94"/>
      <c r="H49" s="94">
        <v>6</v>
      </c>
      <c r="I49" s="92"/>
      <c r="J49" s="93"/>
      <c r="K49" s="92"/>
      <c r="L49" s="92"/>
      <c r="M49" s="92">
        <f>IF(ISNUMBER($K49),IF(ISNUMBER($G49),ROUND($K49*$G49,2),ROUND($K49*$F49,2)),IF(ISNUMBER($G49),ROUND($I49*$G49,2),ROUND($I49*$F49,2)))</f>
        <v>0</v>
      </c>
      <c r="N49" s="91"/>
    </row>
    <row r="50" spans="1:14" ht="18" customHeight="1">
      <c r="A50" s="141" t="s">
        <v>280</v>
      </c>
      <c r="B50" s="140"/>
      <c r="C50" s="121" t="s">
        <v>279</v>
      </c>
      <c r="D50" s="95" t="s">
        <v>11</v>
      </c>
      <c r="E50" s="94"/>
      <c r="F50" s="94">
        <v>1</v>
      </c>
      <c r="G50" s="94"/>
      <c r="H50" s="94">
        <v>6</v>
      </c>
      <c r="I50" s="92"/>
      <c r="J50" s="93"/>
      <c r="K50" s="92"/>
      <c r="L50" s="92"/>
      <c r="M50" s="92">
        <f>IF(ISNUMBER($K50),IF(ISNUMBER($G50),ROUND($K50*$G50,2),ROUND($K50*$F50,2)),IF(ISNUMBER($G50),ROUND($I50*$G50,2),ROUND($I50*$F50,2)))</f>
        <v>0</v>
      </c>
      <c r="N50" s="91"/>
    </row>
    <row r="51" spans="1:14" ht="18" customHeight="1">
      <c r="A51" s="141"/>
      <c r="B51" s="140"/>
      <c r="C51" s="121"/>
      <c r="D51" s="95"/>
      <c r="E51" s="94"/>
      <c r="F51" s="94"/>
      <c r="G51" s="94"/>
      <c r="H51" s="94"/>
      <c r="I51" s="92"/>
      <c r="J51" s="93"/>
      <c r="K51" s="92"/>
      <c r="L51" s="92"/>
      <c r="M51" s="92"/>
      <c r="N51" s="91"/>
    </row>
    <row r="52" spans="1:14" s="146" customFormat="1" ht="18" customHeight="1">
      <c r="A52" s="137" t="s">
        <v>278</v>
      </c>
      <c r="B52" s="136"/>
      <c r="C52" s="135" t="s">
        <v>166</v>
      </c>
      <c r="D52" s="134"/>
      <c r="E52" s="133"/>
      <c r="F52" s="133">
        <v>0</v>
      </c>
      <c r="G52" s="133"/>
      <c r="H52" s="133">
        <v>6</v>
      </c>
      <c r="I52" s="133"/>
      <c r="J52" s="133"/>
      <c r="K52" s="133"/>
      <c r="L52" s="133"/>
      <c r="M52" s="133"/>
      <c r="N52" s="147"/>
    </row>
    <row r="53" spans="1:14" s="146" customFormat="1" ht="18" customHeight="1">
      <c r="A53" s="141" t="s">
        <v>277</v>
      </c>
      <c r="B53" s="159"/>
      <c r="C53" s="121" t="s">
        <v>276</v>
      </c>
      <c r="D53" s="95" t="s">
        <v>7</v>
      </c>
      <c r="E53" s="158"/>
      <c r="F53" s="158"/>
      <c r="G53" s="158"/>
      <c r="H53" s="150"/>
      <c r="I53" s="148"/>
      <c r="J53" s="149"/>
      <c r="K53" s="148"/>
      <c r="L53" s="148"/>
      <c r="M53" s="148"/>
      <c r="N53" s="147"/>
    </row>
    <row r="54" spans="1:14" ht="18" customHeight="1">
      <c r="A54" s="141" t="s">
        <v>165</v>
      </c>
      <c r="B54" s="140"/>
      <c r="C54" s="121" t="s">
        <v>164</v>
      </c>
      <c r="D54" s="95" t="s">
        <v>11</v>
      </c>
      <c r="E54" s="94"/>
      <c r="F54" s="94">
        <v>1</v>
      </c>
      <c r="G54" s="94"/>
      <c r="H54" s="94">
        <v>6</v>
      </c>
      <c r="I54" s="92"/>
      <c r="J54" s="93"/>
      <c r="K54" s="92"/>
      <c r="L54" s="92"/>
      <c r="M54" s="92">
        <f t="shared" ref="M54:M59" si="0">IF(ISNUMBER($K54),IF(ISNUMBER($G54),ROUND($K54*$G54,2),ROUND($K54*$F54,2)),IF(ISNUMBER($G54),ROUND($I54*$G54,2),ROUND($I54*$F54,2)))</f>
        <v>0</v>
      </c>
      <c r="N54" s="91"/>
    </row>
    <row r="55" spans="1:14" ht="18" customHeight="1">
      <c r="A55" s="141" t="s">
        <v>163</v>
      </c>
      <c r="B55" s="140"/>
      <c r="C55" s="121" t="s">
        <v>157</v>
      </c>
      <c r="D55" s="95" t="s">
        <v>11</v>
      </c>
      <c r="E55" s="94"/>
      <c r="F55" s="94">
        <v>1</v>
      </c>
      <c r="G55" s="94"/>
      <c r="H55" s="94">
        <v>6</v>
      </c>
      <c r="I55" s="92"/>
      <c r="J55" s="93"/>
      <c r="K55" s="92"/>
      <c r="L55" s="92"/>
      <c r="M55" s="92">
        <f t="shared" si="0"/>
        <v>0</v>
      </c>
      <c r="N55" s="91"/>
    </row>
    <row r="56" spans="1:14" ht="18" customHeight="1">
      <c r="A56" s="141" t="s">
        <v>162</v>
      </c>
      <c r="B56" s="120"/>
      <c r="C56" s="119" t="s">
        <v>156</v>
      </c>
      <c r="D56" s="95" t="s">
        <v>12</v>
      </c>
      <c r="E56" s="94"/>
      <c r="F56" s="94">
        <v>1</v>
      </c>
      <c r="G56" s="94"/>
      <c r="H56" s="94">
        <v>6</v>
      </c>
      <c r="I56" s="92"/>
      <c r="J56" s="93"/>
      <c r="K56" s="92"/>
      <c r="L56" s="92"/>
      <c r="M56" s="92">
        <f t="shared" si="0"/>
        <v>0</v>
      </c>
      <c r="N56" s="91"/>
    </row>
    <row r="57" spans="1:14" ht="18" customHeight="1">
      <c r="A57" s="141" t="s">
        <v>161</v>
      </c>
      <c r="B57" s="120"/>
      <c r="C57" s="119" t="s">
        <v>155</v>
      </c>
      <c r="D57" s="95" t="s">
        <v>12</v>
      </c>
      <c r="E57" s="94"/>
      <c r="F57" s="94">
        <v>1</v>
      </c>
      <c r="G57" s="94"/>
      <c r="H57" s="94">
        <v>6</v>
      </c>
      <c r="I57" s="92"/>
      <c r="J57" s="93"/>
      <c r="K57" s="92"/>
      <c r="L57" s="92"/>
      <c r="M57" s="92">
        <f t="shared" si="0"/>
        <v>0</v>
      </c>
      <c r="N57" s="91"/>
    </row>
    <row r="58" spans="1:14" ht="18" customHeight="1">
      <c r="A58" s="141" t="s">
        <v>160</v>
      </c>
      <c r="B58" s="120"/>
      <c r="C58" s="119" t="s">
        <v>154</v>
      </c>
      <c r="D58" s="95" t="s">
        <v>11</v>
      </c>
      <c r="E58" s="94"/>
      <c r="F58" s="94">
        <v>1</v>
      </c>
      <c r="G58" s="94"/>
      <c r="H58" s="94">
        <v>6</v>
      </c>
      <c r="I58" s="92"/>
      <c r="J58" s="93"/>
      <c r="K58" s="92"/>
      <c r="L58" s="92"/>
      <c r="M58" s="92">
        <f t="shared" si="0"/>
        <v>0</v>
      </c>
      <c r="N58" s="91"/>
    </row>
    <row r="59" spans="1:14" ht="18" customHeight="1">
      <c r="A59" s="141" t="s">
        <v>159</v>
      </c>
      <c r="B59" s="120"/>
      <c r="C59" s="119" t="s">
        <v>153</v>
      </c>
      <c r="D59" s="95" t="s">
        <v>11</v>
      </c>
      <c r="E59" s="94"/>
      <c r="F59" s="94">
        <v>1</v>
      </c>
      <c r="G59" s="94"/>
      <c r="H59" s="94">
        <v>6</v>
      </c>
      <c r="I59" s="92"/>
      <c r="J59" s="93"/>
      <c r="K59" s="92"/>
      <c r="L59" s="92"/>
      <c r="M59" s="92">
        <f t="shared" si="0"/>
        <v>0</v>
      </c>
      <c r="N59" s="91"/>
    </row>
    <row r="60" spans="1:14" ht="18" customHeight="1">
      <c r="A60" s="141"/>
      <c r="B60" s="120"/>
      <c r="C60" s="119"/>
      <c r="D60" s="95"/>
      <c r="E60" s="94"/>
      <c r="F60" s="94"/>
      <c r="G60" s="94"/>
      <c r="H60" s="94"/>
      <c r="I60" s="92"/>
      <c r="J60" s="93"/>
      <c r="K60" s="92"/>
      <c r="L60" s="92"/>
      <c r="M60" s="92"/>
      <c r="N60" s="91"/>
    </row>
    <row r="61" spans="1:14" ht="18" customHeight="1">
      <c r="A61" s="137" t="s">
        <v>275</v>
      </c>
      <c r="B61" s="136"/>
      <c r="C61" s="135" t="s">
        <v>274</v>
      </c>
      <c r="D61" s="134"/>
      <c r="E61" s="133"/>
      <c r="F61" s="133"/>
      <c r="G61" s="133"/>
      <c r="H61" s="133"/>
      <c r="I61" s="133"/>
      <c r="J61" s="133"/>
      <c r="K61" s="133"/>
      <c r="L61" s="133"/>
      <c r="M61" s="133"/>
      <c r="N61" s="91"/>
    </row>
    <row r="62" spans="1:14" ht="18" customHeight="1">
      <c r="A62" s="155"/>
      <c r="B62" s="154"/>
      <c r="C62" s="121" t="s">
        <v>273</v>
      </c>
      <c r="D62" s="157"/>
      <c r="E62" s="156"/>
      <c r="F62" s="156"/>
      <c r="G62" s="156"/>
      <c r="H62" s="156"/>
      <c r="I62" s="156"/>
      <c r="J62" s="123"/>
      <c r="K62" s="123"/>
      <c r="L62" s="123"/>
      <c r="M62" s="123"/>
      <c r="N62" s="91"/>
    </row>
    <row r="63" spans="1:14" ht="18" customHeight="1">
      <c r="A63" s="155"/>
      <c r="B63" s="154"/>
      <c r="C63" s="121" t="s">
        <v>272</v>
      </c>
      <c r="D63" s="95" t="s">
        <v>51</v>
      </c>
      <c r="E63" s="94"/>
      <c r="F63" s="94">
        <v>40</v>
      </c>
      <c r="G63" s="153"/>
      <c r="H63" s="153">
        <v>6</v>
      </c>
      <c r="I63" s="152"/>
      <c r="J63" s="93"/>
      <c r="K63" s="92"/>
      <c r="L63" s="92"/>
      <c r="M63" s="92">
        <f t="shared" ref="M63:M72" si="1">IF(ISNUMBER($K63),IF(ISNUMBER($G63),ROUND($K63*$G63,2),ROUND($K63*$F63,2)),IF(ISNUMBER($G63),ROUND($I63*$G63,2),ROUND($I63*$F63,2)))</f>
        <v>0</v>
      </c>
      <c r="N63" s="91"/>
    </row>
    <row r="64" spans="1:14" ht="18" customHeight="1">
      <c r="A64" s="155"/>
      <c r="B64" s="154"/>
      <c r="C64" s="121" t="s">
        <v>269</v>
      </c>
      <c r="D64" s="95" t="s">
        <v>51</v>
      </c>
      <c r="E64" s="94"/>
      <c r="F64" s="94">
        <v>50</v>
      </c>
      <c r="G64" s="153"/>
      <c r="H64" s="153">
        <v>6</v>
      </c>
      <c r="I64" s="152"/>
      <c r="J64" s="93"/>
      <c r="K64" s="92"/>
      <c r="L64" s="92"/>
      <c r="M64" s="92">
        <f t="shared" si="1"/>
        <v>0</v>
      </c>
      <c r="N64" s="91"/>
    </row>
    <row r="65" spans="1:14" ht="18" customHeight="1">
      <c r="A65" s="155"/>
      <c r="B65" s="154"/>
      <c r="C65" s="121" t="s">
        <v>268</v>
      </c>
      <c r="D65" s="95" t="s">
        <v>51</v>
      </c>
      <c r="E65" s="94"/>
      <c r="F65" s="94">
        <v>5</v>
      </c>
      <c r="G65" s="153"/>
      <c r="H65" s="153">
        <v>6</v>
      </c>
      <c r="I65" s="152"/>
      <c r="J65" s="93"/>
      <c r="K65" s="92"/>
      <c r="L65" s="92"/>
      <c r="M65" s="92">
        <f t="shared" si="1"/>
        <v>0</v>
      </c>
      <c r="N65" s="91"/>
    </row>
    <row r="66" spans="1:14" ht="18" customHeight="1">
      <c r="A66" s="155"/>
      <c r="B66" s="154"/>
      <c r="C66" s="121" t="s">
        <v>267</v>
      </c>
      <c r="D66" s="95" t="s">
        <v>51</v>
      </c>
      <c r="E66" s="94"/>
      <c r="F66" s="94">
        <v>26</v>
      </c>
      <c r="G66" s="153"/>
      <c r="H66" s="153">
        <v>6</v>
      </c>
      <c r="I66" s="152"/>
      <c r="J66" s="93"/>
      <c r="K66" s="92"/>
      <c r="L66" s="92"/>
      <c r="M66" s="92">
        <f t="shared" si="1"/>
        <v>0</v>
      </c>
      <c r="N66" s="91"/>
    </row>
    <row r="67" spans="1:14" ht="18" customHeight="1">
      <c r="A67" s="155"/>
      <c r="B67" s="154"/>
      <c r="C67" s="121" t="s">
        <v>266</v>
      </c>
      <c r="D67" s="95" t="s">
        <v>51</v>
      </c>
      <c r="E67" s="94"/>
      <c r="F67" s="94">
        <v>10</v>
      </c>
      <c r="G67" s="153"/>
      <c r="H67" s="153">
        <v>6</v>
      </c>
      <c r="I67" s="152"/>
      <c r="J67" s="93"/>
      <c r="K67" s="92"/>
      <c r="L67" s="92"/>
      <c r="M67" s="92">
        <f t="shared" si="1"/>
        <v>0</v>
      </c>
      <c r="N67" s="91"/>
    </row>
    <row r="68" spans="1:14" ht="18" customHeight="1">
      <c r="A68" s="155"/>
      <c r="B68" s="154"/>
      <c r="C68" s="121" t="s">
        <v>265</v>
      </c>
      <c r="D68" s="95" t="s">
        <v>51</v>
      </c>
      <c r="E68" s="94"/>
      <c r="F68" s="94">
        <v>25</v>
      </c>
      <c r="G68" s="153"/>
      <c r="H68" s="153">
        <v>6</v>
      </c>
      <c r="I68" s="152"/>
      <c r="J68" s="93"/>
      <c r="K68" s="92"/>
      <c r="L68" s="92"/>
      <c r="M68" s="92">
        <f t="shared" si="1"/>
        <v>0</v>
      </c>
      <c r="N68" s="91"/>
    </row>
    <row r="69" spans="1:14" ht="18" customHeight="1">
      <c r="A69" s="155"/>
      <c r="B69" s="154"/>
      <c r="C69" s="121" t="s">
        <v>264</v>
      </c>
      <c r="D69" s="95" t="s">
        <v>51</v>
      </c>
      <c r="E69" s="94"/>
      <c r="F69" s="94">
        <v>10</v>
      </c>
      <c r="G69" s="153"/>
      <c r="H69" s="153">
        <v>6</v>
      </c>
      <c r="I69" s="152"/>
      <c r="J69" s="93"/>
      <c r="K69" s="92"/>
      <c r="L69" s="92"/>
      <c r="M69" s="92">
        <f t="shared" si="1"/>
        <v>0</v>
      </c>
      <c r="N69" s="91"/>
    </row>
    <row r="70" spans="1:14" ht="18" customHeight="1">
      <c r="A70" s="155"/>
      <c r="B70" s="154"/>
      <c r="C70" s="121" t="s">
        <v>271</v>
      </c>
      <c r="D70" s="95" t="s">
        <v>51</v>
      </c>
      <c r="E70" s="94"/>
      <c r="F70" s="94">
        <v>12</v>
      </c>
      <c r="G70" s="153"/>
      <c r="H70" s="153">
        <v>6</v>
      </c>
      <c r="I70" s="152"/>
      <c r="J70" s="93"/>
      <c r="K70" s="92"/>
      <c r="L70" s="92"/>
      <c r="M70" s="92">
        <f t="shared" si="1"/>
        <v>0</v>
      </c>
      <c r="N70" s="91"/>
    </row>
    <row r="71" spans="1:14" ht="18" customHeight="1">
      <c r="A71" s="155"/>
      <c r="B71" s="154"/>
      <c r="C71" s="121" t="s">
        <v>262</v>
      </c>
      <c r="D71" s="95" t="s">
        <v>51</v>
      </c>
      <c r="E71" s="94"/>
      <c r="F71" s="94">
        <v>138</v>
      </c>
      <c r="G71" s="153"/>
      <c r="H71" s="153">
        <v>6</v>
      </c>
      <c r="I71" s="152"/>
      <c r="J71" s="93"/>
      <c r="K71" s="92"/>
      <c r="L71" s="92"/>
      <c r="M71" s="92">
        <f t="shared" si="1"/>
        <v>0</v>
      </c>
      <c r="N71" s="91"/>
    </row>
    <row r="72" spans="1:14" ht="18" customHeight="1">
      <c r="A72" s="155"/>
      <c r="B72" s="154"/>
      <c r="C72" s="121" t="s">
        <v>261</v>
      </c>
      <c r="D72" s="95" t="s">
        <v>260</v>
      </c>
      <c r="E72" s="94"/>
      <c r="F72" s="94">
        <v>0</v>
      </c>
      <c r="G72" s="153"/>
      <c r="H72" s="153">
        <v>6</v>
      </c>
      <c r="I72" s="152"/>
      <c r="J72" s="93"/>
      <c r="K72" s="92"/>
      <c r="L72" s="92"/>
      <c r="M72" s="92">
        <f t="shared" si="1"/>
        <v>0</v>
      </c>
      <c r="N72" s="91"/>
    </row>
    <row r="73" spans="1:14" ht="18" customHeight="1">
      <c r="A73" s="155"/>
      <c r="B73" s="154"/>
      <c r="C73" s="121" t="s">
        <v>270</v>
      </c>
      <c r="D73" s="124"/>
      <c r="E73" s="123"/>
      <c r="F73" s="123"/>
      <c r="G73" s="156"/>
      <c r="H73" s="156"/>
      <c r="I73" s="156"/>
      <c r="J73" s="123"/>
      <c r="K73" s="123"/>
      <c r="L73" s="123"/>
      <c r="M73" s="123"/>
      <c r="N73" s="91"/>
    </row>
    <row r="74" spans="1:14" ht="18" customHeight="1">
      <c r="A74" s="155"/>
      <c r="B74" s="154"/>
      <c r="C74" s="121" t="s">
        <v>269</v>
      </c>
      <c r="D74" s="95" t="s">
        <v>51</v>
      </c>
      <c r="E74" s="94"/>
      <c r="F74" s="94">
        <v>110</v>
      </c>
      <c r="G74" s="153"/>
      <c r="H74" s="153">
        <v>6</v>
      </c>
      <c r="I74" s="152"/>
      <c r="J74" s="93"/>
      <c r="K74" s="92"/>
      <c r="L74" s="92"/>
      <c r="M74" s="92">
        <f t="shared" ref="M74:M82" si="2">IF(ISNUMBER($K74),IF(ISNUMBER($G74),ROUND($K74*$G74,2),ROUND($K74*$F74,2)),IF(ISNUMBER($G74),ROUND($I74*$G74,2),ROUND($I74*$F74,2)))</f>
        <v>0</v>
      </c>
      <c r="N74" s="91"/>
    </row>
    <row r="75" spans="1:14" ht="18" customHeight="1">
      <c r="A75" s="155"/>
      <c r="B75" s="154"/>
      <c r="C75" s="121" t="s">
        <v>268</v>
      </c>
      <c r="D75" s="95" t="s">
        <v>51</v>
      </c>
      <c r="E75" s="94"/>
      <c r="F75" s="94">
        <v>35</v>
      </c>
      <c r="G75" s="153"/>
      <c r="H75" s="153">
        <v>6</v>
      </c>
      <c r="I75" s="152"/>
      <c r="J75" s="93"/>
      <c r="K75" s="92"/>
      <c r="L75" s="92"/>
      <c r="M75" s="92">
        <f t="shared" si="2"/>
        <v>0</v>
      </c>
      <c r="N75" s="91"/>
    </row>
    <row r="76" spans="1:14" ht="18" customHeight="1">
      <c r="A76" s="155"/>
      <c r="B76" s="154"/>
      <c r="C76" s="121" t="s">
        <v>267</v>
      </c>
      <c r="D76" s="95" t="s">
        <v>51</v>
      </c>
      <c r="E76" s="94"/>
      <c r="F76" s="94">
        <v>10</v>
      </c>
      <c r="G76" s="153"/>
      <c r="H76" s="153">
        <v>6</v>
      </c>
      <c r="I76" s="152"/>
      <c r="J76" s="93"/>
      <c r="K76" s="92"/>
      <c r="L76" s="92"/>
      <c r="M76" s="92">
        <f t="shared" si="2"/>
        <v>0</v>
      </c>
      <c r="N76" s="91"/>
    </row>
    <row r="77" spans="1:14" ht="18" customHeight="1">
      <c r="A77" s="155"/>
      <c r="B77" s="154"/>
      <c r="C77" s="121" t="s">
        <v>266</v>
      </c>
      <c r="D77" s="95" t="s">
        <v>51</v>
      </c>
      <c r="E77" s="94"/>
      <c r="F77" s="94">
        <v>45</v>
      </c>
      <c r="G77" s="153"/>
      <c r="H77" s="153">
        <v>6</v>
      </c>
      <c r="I77" s="152"/>
      <c r="J77" s="93"/>
      <c r="K77" s="92"/>
      <c r="L77" s="92"/>
      <c r="M77" s="92">
        <f t="shared" si="2"/>
        <v>0</v>
      </c>
      <c r="N77" s="91"/>
    </row>
    <row r="78" spans="1:14" ht="18" customHeight="1">
      <c r="A78" s="155"/>
      <c r="B78" s="154"/>
      <c r="C78" s="121" t="s">
        <v>265</v>
      </c>
      <c r="D78" s="95" t="s">
        <v>51</v>
      </c>
      <c r="E78" s="94"/>
      <c r="F78" s="94">
        <v>50</v>
      </c>
      <c r="G78" s="153"/>
      <c r="H78" s="153">
        <v>6</v>
      </c>
      <c r="I78" s="152"/>
      <c r="J78" s="93"/>
      <c r="K78" s="92"/>
      <c r="L78" s="92"/>
      <c r="M78" s="92">
        <f t="shared" si="2"/>
        <v>0</v>
      </c>
      <c r="N78" s="91"/>
    </row>
    <row r="79" spans="1:14" ht="18" customHeight="1">
      <c r="A79" s="155"/>
      <c r="B79" s="154"/>
      <c r="C79" s="121" t="s">
        <v>264</v>
      </c>
      <c r="D79" s="95" t="s">
        <v>51</v>
      </c>
      <c r="E79" s="94"/>
      <c r="F79" s="94">
        <v>8</v>
      </c>
      <c r="G79" s="153"/>
      <c r="H79" s="153">
        <v>6</v>
      </c>
      <c r="I79" s="152"/>
      <c r="J79" s="93"/>
      <c r="K79" s="92"/>
      <c r="L79" s="92"/>
      <c r="M79" s="92">
        <f t="shared" si="2"/>
        <v>0</v>
      </c>
      <c r="N79" s="91"/>
    </row>
    <row r="80" spans="1:14" ht="18" customHeight="1">
      <c r="A80" s="155"/>
      <c r="B80" s="154"/>
      <c r="C80" s="121" t="s">
        <v>263</v>
      </c>
      <c r="D80" s="95" t="s">
        <v>51</v>
      </c>
      <c r="E80" s="94"/>
      <c r="F80" s="94">
        <v>15</v>
      </c>
      <c r="G80" s="153"/>
      <c r="H80" s="153">
        <v>6</v>
      </c>
      <c r="I80" s="152"/>
      <c r="J80" s="93"/>
      <c r="K80" s="92"/>
      <c r="L80" s="92"/>
      <c r="M80" s="92">
        <f t="shared" si="2"/>
        <v>0</v>
      </c>
      <c r="N80" s="91"/>
    </row>
    <row r="81" spans="1:14" ht="18" customHeight="1">
      <c r="A81" s="155"/>
      <c r="B81" s="154"/>
      <c r="C81" s="121" t="s">
        <v>262</v>
      </c>
      <c r="D81" s="95" t="s">
        <v>51</v>
      </c>
      <c r="E81" s="94"/>
      <c r="F81" s="94">
        <v>273</v>
      </c>
      <c r="G81" s="153"/>
      <c r="H81" s="153">
        <v>6</v>
      </c>
      <c r="I81" s="152"/>
      <c r="J81" s="93"/>
      <c r="K81" s="92"/>
      <c r="L81" s="92"/>
      <c r="M81" s="92">
        <f t="shared" si="2"/>
        <v>0</v>
      </c>
      <c r="N81" s="91"/>
    </row>
    <row r="82" spans="1:14" ht="18" customHeight="1">
      <c r="A82" s="155"/>
      <c r="B82" s="154"/>
      <c r="C82" s="121" t="s">
        <v>261</v>
      </c>
      <c r="D82" s="95" t="s">
        <v>260</v>
      </c>
      <c r="E82" s="94"/>
      <c r="F82" s="94">
        <v>0</v>
      </c>
      <c r="G82" s="153"/>
      <c r="H82" s="153">
        <v>6</v>
      </c>
      <c r="I82" s="152"/>
      <c r="J82" s="93"/>
      <c r="K82" s="92"/>
      <c r="L82" s="92"/>
      <c r="M82" s="92">
        <f t="shared" si="2"/>
        <v>0</v>
      </c>
      <c r="N82" s="91"/>
    </row>
    <row r="83" spans="1:14" ht="18" customHeight="1">
      <c r="A83" s="155"/>
      <c r="B83" s="154"/>
      <c r="C83" s="121"/>
      <c r="D83" s="95"/>
      <c r="E83" s="94"/>
      <c r="F83" s="94"/>
      <c r="G83" s="153"/>
      <c r="H83" s="153"/>
      <c r="I83" s="152"/>
      <c r="J83" s="93"/>
      <c r="K83" s="92"/>
      <c r="L83" s="92"/>
      <c r="M83" s="92"/>
      <c r="N83" s="91"/>
    </row>
    <row r="84" spans="1:14" ht="18" customHeight="1">
      <c r="A84" s="137" t="s">
        <v>259</v>
      </c>
      <c r="B84" s="136"/>
      <c r="C84" s="135" t="s">
        <v>258</v>
      </c>
      <c r="D84" s="134"/>
      <c r="E84" s="133"/>
      <c r="F84" s="133"/>
      <c r="G84" s="133"/>
      <c r="H84" s="133"/>
      <c r="I84" s="133"/>
      <c r="J84" s="133"/>
      <c r="K84" s="133"/>
      <c r="L84" s="133"/>
      <c r="M84" s="133"/>
      <c r="N84" s="91"/>
    </row>
    <row r="85" spans="1:14" ht="18" customHeight="1">
      <c r="A85" s="118" t="s">
        <v>257</v>
      </c>
      <c r="B85" s="120"/>
      <c r="C85" s="119" t="s">
        <v>256</v>
      </c>
      <c r="D85" s="124"/>
      <c r="E85" s="123"/>
      <c r="F85" s="123"/>
      <c r="G85" s="123"/>
      <c r="H85" s="123"/>
      <c r="I85" s="123"/>
      <c r="J85" s="123"/>
      <c r="K85" s="123"/>
      <c r="L85" s="123"/>
      <c r="M85" s="123"/>
      <c r="N85" s="91"/>
    </row>
    <row r="86" spans="1:14" s="146" customFormat="1" ht="18" customHeight="1">
      <c r="A86" s="122"/>
      <c r="B86" s="151"/>
      <c r="C86" s="121" t="s">
        <v>255</v>
      </c>
      <c r="D86" s="95" t="s">
        <v>51</v>
      </c>
      <c r="E86" s="94"/>
      <c r="F86" s="94">
        <v>10</v>
      </c>
      <c r="G86" s="150"/>
      <c r="H86" s="150">
        <v>6</v>
      </c>
      <c r="I86" s="148"/>
      <c r="J86" s="149"/>
      <c r="K86" s="148"/>
      <c r="L86" s="148"/>
      <c r="M86" s="148">
        <f>IF(ISNUMBER($K86),IF(ISNUMBER($G86),ROUND($K86*$G86,2),ROUND($K86*$F86,2)),IF(ISNUMBER($G86),ROUND($I86*$G86,2),ROUND($I86*$F86,2)))</f>
        <v>0</v>
      </c>
      <c r="N86" s="147"/>
    </row>
    <row r="87" spans="1:14" s="146" customFormat="1" ht="18" customHeight="1">
      <c r="A87" s="122"/>
      <c r="B87" s="151"/>
      <c r="C87" s="121" t="s">
        <v>254</v>
      </c>
      <c r="D87" s="95" t="s">
        <v>51</v>
      </c>
      <c r="E87" s="94"/>
      <c r="F87" s="94">
        <v>15</v>
      </c>
      <c r="G87" s="150"/>
      <c r="H87" s="150">
        <v>6</v>
      </c>
      <c r="I87" s="148"/>
      <c r="J87" s="149"/>
      <c r="K87" s="148"/>
      <c r="L87" s="148"/>
      <c r="M87" s="148">
        <f>IF(ISNUMBER($K87),IF(ISNUMBER($G87),ROUND($K87*$G87,2),ROUND($K87*$F87,2)),IF(ISNUMBER($G87),ROUND($I87*$G87,2),ROUND($I87*$F87,2)))</f>
        <v>0</v>
      </c>
      <c r="N87" s="147"/>
    </row>
    <row r="88" spans="1:14" s="146" customFormat="1" ht="18" customHeight="1">
      <c r="A88" s="118" t="s">
        <v>253</v>
      </c>
      <c r="B88" s="151"/>
      <c r="C88" s="119" t="s">
        <v>252</v>
      </c>
      <c r="D88" s="95" t="s">
        <v>12</v>
      </c>
      <c r="E88" s="94"/>
      <c r="F88" s="94">
        <v>2</v>
      </c>
      <c r="G88" s="150"/>
      <c r="H88" s="150">
        <v>6</v>
      </c>
      <c r="I88" s="148"/>
      <c r="J88" s="149"/>
      <c r="K88" s="148"/>
      <c r="L88" s="148"/>
      <c r="M88" s="148">
        <f>IF(ISNUMBER($K88),IF(ISNUMBER($G88),ROUND($K88*$G88,2),ROUND($K88*$F88,2)),IF(ISNUMBER($G88),ROUND($I88*$G88,2),ROUND($I88*$F88,2)))</f>
        <v>0</v>
      </c>
      <c r="N88" s="147"/>
    </row>
    <row r="89" spans="1:14" s="146" customFormat="1" ht="18" customHeight="1">
      <c r="A89" s="118"/>
      <c r="B89" s="151"/>
      <c r="C89" s="119"/>
      <c r="D89" s="95"/>
      <c r="E89" s="94"/>
      <c r="F89" s="94"/>
      <c r="G89" s="150"/>
      <c r="H89" s="150"/>
      <c r="I89" s="148"/>
      <c r="J89" s="149"/>
      <c r="K89" s="148"/>
      <c r="L89" s="148"/>
      <c r="M89" s="148"/>
      <c r="N89" s="147"/>
    </row>
    <row r="90" spans="1:14" ht="18" customHeight="1">
      <c r="A90" s="137" t="s">
        <v>251</v>
      </c>
      <c r="B90" s="136"/>
      <c r="C90" s="135" t="s">
        <v>250</v>
      </c>
      <c r="D90" s="134"/>
      <c r="E90" s="133"/>
      <c r="F90" s="133"/>
      <c r="G90" s="133"/>
      <c r="H90" s="133"/>
      <c r="I90" s="133"/>
      <c r="J90" s="133"/>
      <c r="K90" s="133"/>
      <c r="L90" s="133"/>
      <c r="M90" s="133"/>
      <c r="N90" s="91"/>
    </row>
    <row r="91" spans="1:14" ht="18" customHeight="1">
      <c r="A91" s="101" t="s">
        <v>249</v>
      </c>
      <c r="B91" s="143"/>
      <c r="C91" s="142" t="s">
        <v>248</v>
      </c>
      <c r="D91" s="360" t="s">
        <v>186</v>
      </c>
      <c r="E91" s="361"/>
      <c r="F91" s="361"/>
      <c r="G91" s="361"/>
      <c r="H91" s="361"/>
      <c r="I91" s="361"/>
      <c r="J91" s="361"/>
      <c r="K91" s="361"/>
      <c r="L91" s="361"/>
      <c r="M91" s="362"/>
      <c r="N91" s="125"/>
    </row>
    <row r="92" spans="1:14" ht="18" customHeight="1">
      <c r="A92" s="101" t="s">
        <v>247</v>
      </c>
      <c r="B92" s="143"/>
      <c r="C92" s="142" t="s">
        <v>246</v>
      </c>
      <c r="D92" s="95" t="s">
        <v>12</v>
      </c>
      <c r="E92" s="94"/>
      <c r="F92" s="94">
        <v>4</v>
      </c>
      <c r="G92" s="94"/>
      <c r="H92" s="94">
        <v>6</v>
      </c>
      <c r="I92" s="92"/>
      <c r="J92" s="93"/>
      <c r="K92" s="92"/>
      <c r="L92" s="92"/>
      <c r="M92" s="92">
        <f>IF(ISNUMBER($K92),IF(ISNUMBER($G92),ROUND($K92*$G92,2),ROUND($K92*$F92,2)),IF(ISNUMBER($G92),ROUND($I92*$G92,2),ROUND($I92*$F92,2)))</f>
        <v>0</v>
      </c>
      <c r="N92" s="91"/>
    </row>
    <row r="93" spans="1:14" ht="18" customHeight="1">
      <c r="A93" s="101" t="s">
        <v>245</v>
      </c>
      <c r="B93" s="143"/>
      <c r="C93" s="142" t="s">
        <v>244</v>
      </c>
      <c r="D93" s="124"/>
      <c r="E93" s="123"/>
      <c r="F93" s="123"/>
      <c r="G93" s="123"/>
      <c r="H93" s="123"/>
      <c r="I93" s="123"/>
      <c r="J93" s="123"/>
      <c r="K93" s="123"/>
      <c r="L93" s="123"/>
      <c r="M93" s="123"/>
      <c r="N93" s="91"/>
    </row>
    <row r="94" spans="1:14" ht="18" customHeight="1">
      <c r="A94" s="101"/>
      <c r="B94" s="143"/>
      <c r="C94" s="138" t="s">
        <v>243</v>
      </c>
      <c r="D94" s="95" t="s">
        <v>12</v>
      </c>
      <c r="E94" s="94"/>
      <c r="F94" s="145">
        <v>8</v>
      </c>
      <c r="G94" s="94"/>
      <c r="H94" s="94">
        <v>6</v>
      </c>
      <c r="I94" s="92"/>
      <c r="J94" s="93"/>
      <c r="K94" s="92"/>
      <c r="L94" s="92"/>
      <c r="M94" s="92">
        <f>IF(ISNUMBER($K94),IF(ISNUMBER($G94),ROUND($K94*$G94,2),ROUND($K94*$F94,2)),IF(ISNUMBER($G94),ROUND($I94*$G94,2),ROUND($I94*$F94,2)))</f>
        <v>0</v>
      </c>
      <c r="N94" s="91"/>
    </row>
    <row r="95" spans="1:14" ht="18" customHeight="1">
      <c r="A95" s="101"/>
      <c r="B95" s="143"/>
      <c r="C95" s="138" t="s">
        <v>239</v>
      </c>
      <c r="D95" s="95" t="s">
        <v>12</v>
      </c>
      <c r="E95" s="94"/>
      <c r="F95" s="145">
        <v>8</v>
      </c>
      <c r="G95" s="94"/>
      <c r="H95" s="94">
        <v>6</v>
      </c>
      <c r="I95" s="92"/>
      <c r="J95" s="93"/>
      <c r="K95" s="92"/>
      <c r="L95" s="92"/>
      <c r="M95" s="92">
        <f>IF(ISNUMBER($K95),IF(ISNUMBER($G95),ROUND($K95*$G95,2),ROUND($K95*$F95,2)),IF(ISNUMBER($G95),ROUND($I95*$G95,2),ROUND($I95*$F95,2)))</f>
        <v>0</v>
      </c>
      <c r="N95" s="91"/>
    </row>
    <row r="96" spans="1:14" ht="18" customHeight="1">
      <c r="A96" s="101" t="s">
        <v>242</v>
      </c>
      <c r="B96" s="143"/>
      <c r="C96" s="142" t="s">
        <v>241</v>
      </c>
      <c r="D96" s="95"/>
      <c r="E96" s="94"/>
      <c r="F96" s="94"/>
      <c r="G96" s="94"/>
      <c r="H96" s="94"/>
      <c r="I96" s="92"/>
      <c r="J96" s="93"/>
      <c r="K96" s="92"/>
      <c r="L96" s="92"/>
      <c r="M96" s="92"/>
      <c r="N96" s="91"/>
    </row>
    <row r="97" spans="1:14" ht="18" customHeight="1">
      <c r="A97" s="141"/>
      <c r="B97" s="140"/>
      <c r="C97" s="138" t="s">
        <v>240</v>
      </c>
      <c r="D97" s="95" t="s">
        <v>12</v>
      </c>
      <c r="E97" s="94"/>
      <c r="F97" s="94">
        <v>2</v>
      </c>
      <c r="G97" s="94"/>
      <c r="H97" s="94">
        <v>6</v>
      </c>
      <c r="I97" s="92"/>
      <c r="J97" s="93"/>
      <c r="K97" s="92"/>
      <c r="L97" s="92"/>
      <c r="M97" s="92">
        <f>IF(ISNUMBER($K97),IF(ISNUMBER($G97),ROUND($K97*$G97,2),ROUND($K97*$F97,2)),IF(ISNUMBER($G97),ROUND($I97*$G97,2),ROUND($I97*$F97,2)))</f>
        <v>0</v>
      </c>
      <c r="N97" s="91"/>
    </row>
    <row r="98" spans="1:14" ht="18" customHeight="1">
      <c r="A98" s="141"/>
      <c r="B98" s="140"/>
      <c r="C98" s="138" t="s">
        <v>239</v>
      </c>
      <c r="D98" s="95" t="s">
        <v>12</v>
      </c>
      <c r="E98" s="94"/>
      <c r="F98" s="94">
        <v>2</v>
      </c>
      <c r="G98" s="94"/>
      <c r="H98" s="94">
        <v>6</v>
      </c>
      <c r="I98" s="92"/>
      <c r="J98" s="93"/>
      <c r="K98" s="92"/>
      <c r="L98" s="92"/>
      <c r="M98" s="92">
        <f>IF(ISNUMBER($K98),IF(ISNUMBER($G98),ROUND($K98*$G98,2),ROUND($K98*$F98,2)),IF(ISNUMBER($G98),ROUND($I98*$G98,2),ROUND($I98*$F98,2)))</f>
        <v>0</v>
      </c>
      <c r="N98" s="91"/>
    </row>
    <row r="99" spans="1:14" ht="18" customHeight="1">
      <c r="A99" s="101" t="s">
        <v>238</v>
      </c>
      <c r="B99" s="143"/>
      <c r="C99" s="142" t="s">
        <v>237</v>
      </c>
      <c r="D99" s="95" t="s">
        <v>12</v>
      </c>
      <c r="E99" s="94"/>
      <c r="F99" s="94">
        <v>34</v>
      </c>
      <c r="G99" s="144"/>
      <c r="H99" s="144"/>
      <c r="I99" s="144"/>
      <c r="J99" s="144"/>
      <c r="K99" s="144"/>
      <c r="L99" s="144"/>
      <c r="M99" s="92">
        <f>IF(ISNUMBER($K99),IF(ISNUMBER($G99),ROUND($K99*$G99,2),ROUND($K99*$F99,2)),IF(ISNUMBER($G99),ROUND($I99*$G99,2),ROUND($I99*$F99,2)))</f>
        <v>0</v>
      </c>
      <c r="N99" s="91"/>
    </row>
    <row r="100" spans="1:14" ht="18" customHeight="1">
      <c r="A100" s="101" t="s">
        <v>236</v>
      </c>
      <c r="B100" s="143"/>
      <c r="C100" s="142" t="s">
        <v>235</v>
      </c>
      <c r="D100" s="95" t="s">
        <v>12</v>
      </c>
      <c r="E100" s="94"/>
      <c r="F100" s="94">
        <v>6</v>
      </c>
      <c r="G100" s="94"/>
      <c r="H100" s="94">
        <v>6</v>
      </c>
      <c r="I100" s="92"/>
      <c r="J100" s="93"/>
      <c r="K100" s="92"/>
      <c r="L100" s="92"/>
      <c r="M100" s="92">
        <f>IF(ISNUMBER($K100),IF(ISNUMBER($G100),ROUND($K100*$G100,2),ROUND($K100*$F100,2)),IF(ISNUMBER($G100),ROUND($I100*$G100,2),ROUND($I100*$F100,2)))</f>
        <v>0</v>
      </c>
      <c r="N100" s="91"/>
    </row>
    <row r="101" spans="1:14" ht="18" customHeight="1">
      <c r="A101" s="141" t="s">
        <v>234</v>
      </c>
      <c r="B101" s="140"/>
      <c r="C101" s="119" t="s">
        <v>233</v>
      </c>
      <c r="D101" s="95"/>
      <c r="E101" s="94"/>
      <c r="F101" s="94"/>
      <c r="G101" s="94"/>
      <c r="H101" s="94"/>
      <c r="I101" s="92"/>
      <c r="J101" s="93"/>
      <c r="K101" s="92"/>
      <c r="L101" s="92"/>
      <c r="M101" s="92"/>
      <c r="N101" s="91"/>
    </row>
    <row r="102" spans="1:14" ht="18" customHeight="1">
      <c r="A102" s="141"/>
      <c r="B102" s="140"/>
      <c r="C102" s="121" t="s">
        <v>232</v>
      </c>
      <c r="D102" s="95" t="s">
        <v>12</v>
      </c>
      <c r="E102" s="94"/>
      <c r="F102" s="94">
        <v>6</v>
      </c>
      <c r="G102" s="94"/>
      <c r="H102" s="94">
        <v>6</v>
      </c>
      <c r="I102" s="92"/>
      <c r="J102" s="93"/>
      <c r="K102" s="92"/>
      <c r="L102" s="92"/>
      <c r="M102" s="92">
        <f t="shared" ref="M102:M107" si="3">IF(ISNUMBER($K102),IF(ISNUMBER($G102),ROUND($K102*$G102,2),ROUND($K102*$F102,2)),IF(ISNUMBER($G102),ROUND($I102*$G102,2),ROUND($I102*$F102,2)))</f>
        <v>0</v>
      </c>
      <c r="N102" s="91"/>
    </row>
    <row r="103" spans="1:14" ht="18" customHeight="1">
      <c r="A103" s="141"/>
      <c r="B103" s="140"/>
      <c r="C103" s="121" t="s">
        <v>231</v>
      </c>
      <c r="D103" s="95" t="s">
        <v>12</v>
      </c>
      <c r="E103" s="94"/>
      <c r="F103" s="94">
        <v>6</v>
      </c>
      <c r="G103" s="94"/>
      <c r="H103" s="94">
        <v>6</v>
      </c>
      <c r="I103" s="92"/>
      <c r="J103" s="93"/>
      <c r="K103" s="92"/>
      <c r="L103" s="92"/>
      <c r="M103" s="92">
        <f t="shared" si="3"/>
        <v>0</v>
      </c>
      <c r="N103" s="91"/>
    </row>
    <row r="104" spans="1:14" ht="18" customHeight="1">
      <c r="A104" s="118" t="s">
        <v>230</v>
      </c>
      <c r="B104" s="120"/>
      <c r="C104" s="139" t="s">
        <v>229</v>
      </c>
      <c r="D104" s="95"/>
      <c r="E104" s="102"/>
      <c r="F104" s="102">
        <v>0</v>
      </c>
      <c r="G104" s="102"/>
      <c r="H104" s="94">
        <v>6</v>
      </c>
      <c r="I104" s="92"/>
      <c r="J104" s="93"/>
      <c r="K104" s="92"/>
      <c r="L104" s="92"/>
      <c r="M104" s="92">
        <f t="shared" si="3"/>
        <v>0</v>
      </c>
      <c r="N104" s="91"/>
    </row>
    <row r="105" spans="1:14" ht="18" customHeight="1">
      <c r="A105" s="118"/>
      <c r="B105" s="120"/>
      <c r="C105" s="138" t="s">
        <v>228</v>
      </c>
      <c r="D105" s="95" t="s">
        <v>12</v>
      </c>
      <c r="E105" s="94"/>
      <c r="F105" s="94">
        <v>1</v>
      </c>
      <c r="G105" s="94"/>
      <c r="H105" s="94">
        <v>6</v>
      </c>
      <c r="I105" s="92"/>
      <c r="J105" s="93"/>
      <c r="K105" s="92"/>
      <c r="L105" s="92"/>
      <c r="M105" s="92">
        <f t="shared" si="3"/>
        <v>0</v>
      </c>
      <c r="N105" s="91"/>
    </row>
    <row r="106" spans="1:14" ht="18" customHeight="1">
      <c r="A106" s="118"/>
      <c r="B106" s="120"/>
      <c r="C106" s="138" t="s">
        <v>227</v>
      </c>
      <c r="D106" s="95" t="s">
        <v>12</v>
      </c>
      <c r="E106" s="94"/>
      <c r="F106" s="94">
        <v>1</v>
      </c>
      <c r="G106" s="94"/>
      <c r="H106" s="94">
        <v>6</v>
      </c>
      <c r="I106" s="92"/>
      <c r="J106" s="93"/>
      <c r="K106" s="92"/>
      <c r="L106" s="92"/>
      <c r="M106" s="92">
        <f t="shared" si="3"/>
        <v>0</v>
      </c>
      <c r="N106" s="91"/>
    </row>
    <row r="107" spans="1:14" ht="18" customHeight="1">
      <c r="A107" s="118" t="s">
        <v>226</v>
      </c>
      <c r="B107" s="120"/>
      <c r="C107" s="119" t="s">
        <v>225</v>
      </c>
      <c r="D107" s="95" t="s">
        <v>12</v>
      </c>
      <c r="E107" s="94"/>
      <c r="F107" s="94">
        <v>1</v>
      </c>
      <c r="G107" s="94"/>
      <c r="H107" s="94">
        <v>6</v>
      </c>
      <c r="I107" s="92"/>
      <c r="J107" s="93"/>
      <c r="K107" s="92"/>
      <c r="L107" s="92"/>
      <c r="M107" s="92">
        <f t="shared" si="3"/>
        <v>0</v>
      </c>
      <c r="N107" s="91"/>
    </row>
    <row r="108" spans="1:14" ht="18" customHeight="1">
      <c r="A108" s="118"/>
      <c r="B108" s="120"/>
      <c r="C108" s="119"/>
      <c r="D108" s="95"/>
      <c r="E108" s="94"/>
      <c r="F108" s="94"/>
      <c r="G108" s="94"/>
      <c r="H108" s="94"/>
      <c r="I108" s="92"/>
      <c r="J108" s="93"/>
      <c r="K108" s="92"/>
      <c r="L108" s="92"/>
      <c r="M108" s="92"/>
      <c r="N108" s="91"/>
    </row>
    <row r="109" spans="1:14" ht="18" customHeight="1">
      <c r="A109" s="137" t="s">
        <v>224</v>
      </c>
      <c r="B109" s="136"/>
      <c r="C109" s="135" t="s">
        <v>223</v>
      </c>
      <c r="D109" s="134"/>
      <c r="E109" s="133"/>
      <c r="F109" s="133"/>
      <c r="G109" s="133"/>
      <c r="H109" s="133"/>
      <c r="I109" s="133"/>
      <c r="J109" s="133"/>
      <c r="K109" s="133"/>
      <c r="L109" s="133"/>
      <c r="M109" s="133"/>
      <c r="N109" s="91"/>
    </row>
    <row r="110" spans="1:14" ht="18" customHeight="1">
      <c r="A110" s="118" t="s">
        <v>222</v>
      </c>
      <c r="B110" s="120"/>
      <c r="C110" s="119" t="s">
        <v>221</v>
      </c>
      <c r="D110" s="95" t="s">
        <v>11</v>
      </c>
      <c r="E110" s="94"/>
      <c r="F110" s="94">
        <v>2</v>
      </c>
      <c r="G110" s="94"/>
      <c r="H110" s="94">
        <v>6</v>
      </c>
      <c r="I110" s="92"/>
      <c r="J110" s="93"/>
      <c r="K110" s="92"/>
      <c r="L110" s="92"/>
      <c r="M110" s="92">
        <f t="shared" ref="M110:M118" si="4">IF(ISNUMBER($K110),IF(ISNUMBER($G110),ROUND($K110*$G110,2),ROUND($K110*$F110,2)),IF(ISNUMBER($G110),ROUND($I110*$G110,2),ROUND($I110*$F110,2)))</f>
        <v>0</v>
      </c>
      <c r="N110" s="91"/>
    </row>
    <row r="111" spans="1:14" ht="18" customHeight="1">
      <c r="A111" s="118" t="s">
        <v>220</v>
      </c>
      <c r="B111" s="120"/>
      <c r="C111" s="119" t="s">
        <v>219</v>
      </c>
      <c r="D111" s="95" t="s">
        <v>12</v>
      </c>
      <c r="E111" s="94"/>
      <c r="F111" s="94">
        <v>6</v>
      </c>
      <c r="G111" s="94"/>
      <c r="H111" s="94">
        <v>6</v>
      </c>
      <c r="I111" s="92"/>
      <c r="J111" s="93"/>
      <c r="K111" s="92"/>
      <c r="L111" s="92"/>
      <c r="M111" s="92">
        <f t="shared" si="4"/>
        <v>0</v>
      </c>
      <c r="N111" s="91"/>
    </row>
    <row r="112" spans="1:14" ht="18" customHeight="1">
      <c r="A112" s="118" t="s">
        <v>218</v>
      </c>
      <c r="B112" s="120"/>
      <c r="C112" s="119" t="s">
        <v>217</v>
      </c>
      <c r="D112" s="95" t="s">
        <v>12</v>
      </c>
      <c r="E112" s="94"/>
      <c r="F112" s="94">
        <v>6</v>
      </c>
      <c r="G112" s="94"/>
      <c r="H112" s="94">
        <v>6</v>
      </c>
      <c r="I112" s="92"/>
      <c r="J112" s="93"/>
      <c r="K112" s="92"/>
      <c r="L112" s="92"/>
      <c r="M112" s="92">
        <f t="shared" si="4"/>
        <v>0</v>
      </c>
      <c r="N112" s="91"/>
    </row>
    <row r="113" spans="1:14" ht="18" customHeight="1">
      <c r="A113" s="118" t="s">
        <v>216</v>
      </c>
      <c r="B113" s="120"/>
      <c r="C113" s="119" t="s">
        <v>215</v>
      </c>
      <c r="D113" s="95" t="s">
        <v>11</v>
      </c>
      <c r="E113" s="94"/>
      <c r="F113" s="94">
        <v>4</v>
      </c>
      <c r="G113" s="94"/>
      <c r="H113" s="94">
        <v>6</v>
      </c>
      <c r="I113" s="92"/>
      <c r="J113" s="93"/>
      <c r="K113" s="92"/>
      <c r="L113" s="92"/>
      <c r="M113" s="92">
        <f t="shared" si="4"/>
        <v>0</v>
      </c>
      <c r="N113" s="91"/>
    </row>
    <row r="114" spans="1:14" ht="18" customHeight="1">
      <c r="A114" s="118" t="s">
        <v>214</v>
      </c>
      <c r="B114" s="120"/>
      <c r="C114" s="119" t="s">
        <v>213</v>
      </c>
      <c r="D114" s="95" t="s">
        <v>12</v>
      </c>
      <c r="E114" s="94"/>
      <c r="F114" s="94">
        <v>4</v>
      </c>
      <c r="G114" s="94"/>
      <c r="H114" s="94">
        <v>6</v>
      </c>
      <c r="I114" s="92"/>
      <c r="J114" s="93"/>
      <c r="K114" s="92"/>
      <c r="L114" s="92"/>
      <c r="M114" s="92">
        <f t="shared" si="4"/>
        <v>0</v>
      </c>
      <c r="N114" s="91"/>
    </row>
    <row r="115" spans="1:14" ht="18" customHeight="1">
      <c r="A115" s="118" t="s">
        <v>212</v>
      </c>
      <c r="B115" s="120"/>
      <c r="C115" s="119" t="s">
        <v>211</v>
      </c>
      <c r="D115" s="95" t="s">
        <v>12</v>
      </c>
      <c r="E115" s="94"/>
      <c r="F115" s="94">
        <v>4</v>
      </c>
      <c r="G115" s="94"/>
      <c r="H115" s="94">
        <v>6</v>
      </c>
      <c r="I115" s="92"/>
      <c r="J115" s="93"/>
      <c r="K115" s="92"/>
      <c r="L115" s="92"/>
      <c r="M115" s="92">
        <f t="shared" si="4"/>
        <v>0</v>
      </c>
      <c r="N115" s="91"/>
    </row>
    <row r="116" spans="1:14" ht="18" customHeight="1">
      <c r="A116" s="118" t="s">
        <v>210</v>
      </c>
      <c r="B116" s="120"/>
      <c r="C116" s="119" t="s">
        <v>209</v>
      </c>
      <c r="D116" s="95" t="s">
        <v>12</v>
      </c>
      <c r="E116" s="94"/>
      <c r="F116" s="94">
        <v>6</v>
      </c>
      <c r="G116" s="94"/>
      <c r="H116" s="94">
        <v>6</v>
      </c>
      <c r="I116" s="92"/>
      <c r="J116" s="93"/>
      <c r="K116" s="92"/>
      <c r="L116" s="92"/>
      <c r="M116" s="92">
        <f t="shared" si="4"/>
        <v>0</v>
      </c>
      <c r="N116" s="91"/>
    </row>
    <row r="117" spans="1:14" ht="18" customHeight="1">
      <c r="A117" s="118" t="s">
        <v>208</v>
      </c>
      <c r="B117" s="120"/>
      <c r="C117" s="119" t="s">
        <v>207</v>
      </c>
      <c r="D117" s="95" t="s">
        <v>11</v>
      </c>
      <c r="E117" s="94"/>
      <c r="F117" s="94">
        <v>6</v>
      </c>
      <c r="G117" s="94"/>
      <c r="H117" s="94">
        <v>6</v>
      </c>
      <c r="I117" s="92"/>
      <c r="J117" s="93"/>
      <c r="K117" s="92"/>
      <c r="L117" s="92"/>
      <c r="M117" s="92">
        <f t="shared" si="4"/>
        <v>0</v>
      </c>
      <c r="N117" s="91"/>
    </row>
    <row r="118" spans="1:14" ht="18" customHeight="1">
      <c r="A118" s="118" t="s">
        <v>206</v>
      </c>
      <c r="B118" s="120"/>
      <c r="C118" s="119" t="s">
        <v>205</v>
      </c>
      <c r="D118" s="95" t="s">
        <v>12</v>
      </c>
      <c r="E118" s="94"/>
      <c r="F118" s="94">
        <v>7</v>
      </c>
      <c r="G118" s="94"/>
      <c r="H118" s="94">
        <v>6</v>
      </c>
      <c r="I118" s="92"/>
      <c r="J118" s="93"/>
      <c r="K118" s="92"/>
      <c r="L118" s="92"/>
      <c r="M118" s="92">
        <f t="shared" si="4"/>
        <v>0</v>
      </c>
      <c r="N118" s="91"/>
    </row>
    <row r="119" spans="1:14" ht="18" customHeight="1">
      <c r="A119" s="118"/>
      <c r="B119" s="120"/>
      <c r="C119" s="119"/>
      <c r="D119" s="95"/>
      <c r="E119" s="94"/>
      <c r="F119" s="94"/>
      <c r="G119" s="94"/>
      <c r="H119" s="94"/>
      <c r="I119" s="92"/>
      <c r="J119" s="93"/>
      <c r="K119" s="92"/>
      <c r="L119" s="92"/>
      <c r="M119" s="92"/>
      <c r="N119" s="91"/>
    </row>
    <row r="120" spans="1:14" ht="18" customHeight="1">
      <c r="A120" s="137" t="s">
        <v>204</v>
      </c>
      <c r="B120" s="136"/>
      <c r="C120" s="135" t="s">
        <v>203</v>
      </c>
      <c r="D120" s="134"/>
      <c r="E120" s="133"/>
      <c r="F120" s="133"/>
      <c r="G120" s="133"/>
      <c r="H120" s="133"/>
      <c r="I120" s="133"/>
      <c r="J120" s="133"/>
      <c r="K120" s="133"/>
      <c r="L120" s="133"/>
      <c r="M120" s="133"/>
      <c r="N120" s="91"/>
    </row>
    <row r="121" spans="1:14" ht="18" customHeight="1">
      <c r="A121" s="118" t="s">
        <v>202</v>
      </c>
      <c r="B121" s="120"/>
      <c r="C121" s="119" t="s">
        <v>201</v>
      </c>
      <c r="D121" s="95" t="s">
        <v>12</v>
      </c>
      <c r="E121" s="94"/>
      <c r="F121" s="94">
        <v>1</v>
      </c>
      <c r="G121" s="94"/>
      <c r="H121" s="94">
        <v>6</v>
      </c>
      <c r="I121" s="92"/>
      <c r="J121" s="93"/>
      <c r="K121" s="92"/>
      <c r="L121" s="92"/>
      <c r="M121" s="92">
        <f>IF(ISNUMBER($K121),IF(ISNUMBER($G121),ROUND($K121*$G121,2),ROUND($K121*$F121,2)),IF(ISNUMBER($G121),ROUND($I121*$G121,2),ROUND($I121*$F121,2)))</f>
        <v>0</v>
      </c>
      <c r="N121" s="91"/>
    </row>
    <row r="122" spans="1:14" ht="18" customHeight="1">
      <c r="A122" s="118" t="s">
        <v>200</v>
      </c>
      <c r="B122" s="120"/>
      <c r="C122" s="119" t="s">
        <v>199</v>
      </c>
      <c r="D122" s="95" t="s">
        <v>11</v>
      </c>
      <c r="E122" s="94"/>
      <c r="F122" s="94">
        <v>1</v>
      </c>
      <c r="G122" s="94"/>
      <c r="H122" s="94">
        <v>6</v>
      </c>
      <c r="I122" s="92"/>
      <c r="J122" s="93"/>
      <c r="K122" s="92"/>
      <c r="L122" s="92"/>
      <c r="M122" s="92">
        <f>IF(ISNUMBER($K122),IF(ISNUMBER($G122),ROUND($K122*$G122,2),ROUND($K122*$F122,2)),IF(ISNUMBER($G122),ROUND($I122*$G122,2),ROUND($I122*$F122,2)))</f>
        <v>0</v>
      </c>
      <c r="N122" s="91"/>
    </row>
    <row r="123" spans="1:14" ht="18" customHeight="1">
      <c r="A123" s="118" t="s">
        <v>198</v>
      </c>
      <c r="B123" s="120"/>
      <c r="C123" s="119" t="s">
        <v>197</v>
      </c>
      <c r="D123" s="95" t="s">
        <v>11</v>
      </c>
      <c r="E123" s="94"/>
      <c r="F123" s="94">
        <v>1</v>
      </c>
      <c r="G123" s="94"/>
      <c r="H123" s="94">
        <v>6</v>
      </c>
      <c r="I123" s="92"/>
      <c r="J123" s="93"/>
      <c r="K123" s="92"/>
      <c r="L123" s="92"/>
      <c r="M123" s="92">
        <f>IF(ISNUMBER($K123),IF(ISNUMBER($G123),ROUND($K123*$G123,2),ROUND($K123*$F123,2)),IF(ISNUMBER($G123),ROUND($I123*$G123,2),ROUND($I123*$F123,2)))</f>
        <v>0</v>
      </c>
      <c r="N123" s="91"/>
    </row>
    <row r="124" spans="1:14" ht="18" customHeight="1">
      <c r="A124" s="118"/>
      <c r="B124" s="120"/>
      <c r="C124" s="119"/>
      <c r="D124" s="95"/>
      <c r="E124" s="94"/>
      <c r="F124" s="94"/>
      <c r="G124" s="94"/>
      <c r="H124" s="94"/>
      <c r="I124" s="92"/>
      <c r="J124" s="93"/>
      <c r="K124" s="92"/>
      <c r="L124" s="92"/>
      <c r="M124" s="92"/>
      <c r="N124" s="91"/>
    </row>
    <row r="125" spans="1:14" ht="18" customHeight="1">
      <c r="A125" s="137" t="s">
        <v>196</v>
      </c>
      <c r="B125" s="136"/>
      <c r="C125" s="135" t="s">
        <v>195</v>
      </c>
      <c r="D125" s="134"/>
      <c r="E125" s="133"/>
      <c r="F125" s="133"/>
      <c r="G125" s="133"/>
      <c r="H125" s="133"/>
      <c r="I125" s="133"/>
      <c r="J125" s="133"/>
      <c r="K125" s="133"/>
      <c r="L125" s="133"/>
      <c r="M125" s="133"/>
      <c r="N125" s="91"/>
    </row>
    <row r="126" spans="1:14" ht="18" customHeight="1">
      <c r="A126" s="118"/>
      <c r="B126" s="120"/>
      <c r="C126" s="121" t="s">
        <v>194</v>
      </c>
      <c r="D126" s="95" t="s">
        <v>11</v>
      </c>
      <c r="E126" s="94"/>
      <c r="F126" s="94">
        <v>1</v>
      </c>
      <c r="G126" s="94"/>
      <c r="H126" s="94">
        <v>6</v>
      </c>
      <c r="I126" s="92"/>
      <c r="J126" s="93"/>
      <c r="K126" s="92"/>
      <c r="L126" s="92"/>
      <c r="M126" s="92">
        <f>IF(ISNUMBER($K126),IF(ISNUMBER($G126),ROUND($K126*$G126,2),ROUND($K126*$F126,2)),IF(ISNUMBER($G126),ROUND($I126*$G126,2),ROUND($I126*$F126,2)))</f>
        <v>0</v>
      </c>
      <c r="N126" s="91"/>
    </row>
    <row r="127" spans="1:14" ht="18" customHeight="1">
      <c r="A127" s="118"/>
      <c r="B127" s="120"/>
      <c r="C127" s="121" t="s">
        <v>193</v>
      </c>
      <c r="D127" s="95" t="s">
        <v>11</v>
      </c>
      <c r="E127" s="94"/>
      <c r="F127" s="94">
        <v>1</v>
      </c>
      <c r="G127" s="94"/>
      <c r="H127" s="94">
        <v>6</v>
      </c>
      <c r="I127" s="92"/>
      <c r="J127" s="93"/>
      <c r="K127" s="92"/>
      <c r="L127" s="92"/>
      <c r="M127" s="92">
        <f>IF(ISNUMBER($K127),IF(ISNUMBER($G127),ROUND($K127*$G127,2),ROUND($K127*$F127,2)),IF(ISNUMBER($G127),ROUND($I127*$G127,2),ROUND($I127*$F127,2)))</f>
        <v>0</v>
      </c>
      <c r="N127" s="91"/>
    </row>
    <row r="128" spans="1:14" ht="18" customHeight="1">
      <c r="A128" s="118"/>
      <c r="B128" s="120"/>
      <c r="C128" s="121" t="s">
        <v>192</v>
      </c>
      <c r="D128" s="95" t="s">
        <v>11</v>
      </c>
      <c r="E128" s="94"/>
      <c r="F128" s="94">
        <v>1</v>
      </c>
      <c r="G128" s="94"/>
      <c r="H128" s="94">
        <v>6</v>
      </c>
      <c r="I128" s="92"/>
      <c r="J128" s="93"/>
      <c r="K128" s="92"/>
      <c r="L128" s="92"/>
      <c r="M128" s="92">
        <f>IF(ISNUMBER($K128),IF(ISNUMBER($G128),ROUND($K128*$G128,2),ROUND($K128*$F128,2)),IF(ISNUMBER($G128),ROUND($I128*$G128,2),ROUND($I128*$F128,2)))</f>
        <v>0</v>
      </c>
      <c r="N128" s="91"/>
    </row>
    <row r="129" spans="1:14" ht="15" customHeight="1">
      <c r="A129" s="355" t="s">
        <v>191</v>
      </c>
      <c r="B129" s="356"/>
      <c r="C129" s="357"/>
      <c r="D129" s="357"/>
      <c r="E129" s="320"/>
      <c r="F129" s="357"/>
      <c r="G129" s="358"/>
      <c r="H129" s="357"/>
      <c r="I129" s="359"/>
      <c r="M129" s="110">
        <f>SUM(M$48:M$59)+SUM(M$63:M$72)+SUM(M$74:M$82)++SUM(M$86:M$88)+SUM(M$92:M$103)+SUM(M$104:M$107)+SUM(M$110:M$118)+SUM(M$121:M$123)+SUM(M$126:M$128)</f>
        <v>0</v>
      </c>
      <c r="N129" s="109"/>
    </row>
    <row r="130" spans="1:14" ht="15" customHeight="1">
      <c r="A130" s="132"/>
      <c r="B130" s="131"/>
      <c r="C130" s="129"/>
      <c r="D130" s="129"/>
      <c r="E130" s="127"/>
      <c r="F130" s="129"/>
      <c r="G130" s="130"/>
      <c r="H130" s="129"/>
      <c r="I130" s="128"/>
      <c r="J130" s="127"/>
      <c r="K130" s="127"/>
      <c r="L130" s="127"/>
      <c r="M130" s="126"/>
      <c r="N130" s="109"/>
    </row>
    <row r="131" spans="1:14" ht="18" customHeight="1">
      <c r="A131" s="118" t="s">
        <v>190</v>
      </c>
      <c r="B131" s="120"/>
      <c r="C131" s="119" t="s">
        <v>189</v>
      </c>
      <c r="D131" s="95"/>
      <c r="E131" s="94"/>
      <c r="F131" s="94">
        <v>0</v>
      </c>
      <c r="G131" s="94"/>
      <c r="H131" s="94">
        <v>6</v>
      </c>
      <c r="I131" s="92"/>
      <c r="J131" s="93"/>
      <c r="K131" s="92"/>
      <c r="L131" s="92"/>
      <c r="M131" s="92">
        <f>IF(ISNUMBER($K131),IF(ISNUMBER($G131),ROUND($K131*$G131,2),ROUND($K131*$F131,2)),IF(ISNUMBER($G131),ROUND($I131*$G131,2),ROUND($I131*$F131,2)))</f>
        <v>0</v>
      </c>
      <c r="N131" s="91"/>
    </row>
    <row r="132" spans="1:14" ht="18" customHeight="1">
      <c r="A132" s="118" t="s">
        <v>188</v>
      </c>
      <c r="B132" s="120"/>
      <c r="C132" s="119" t="s">
        <v>187</v>
      </c>
      <c r="D132" s="360" t="s">
        <v>186</v>
      </c>
      <c r="E132" s="361"/>
      <c r="F132" s="361"/>
      <c r="G132" s="361"/>
      <c r="H132" s="361"/>
      <c r="I132" s="361"/>
      <c r="J132" s="361"/>
      <c r="K132" s="361"/>
      <c r="L132" s="361"/>
      <c r="M132" s="362"/>
      <c r="N132" s="125"/>
    </row>
    <row r="133" spans="1:14" ht="18" customHeight="1">
      <c r="A133" s="118" t="s">
        <v>185</v>
      </c>
      <c r="B133" s="120"/>
      <c r="C133" s="119" t="s">
        <v>184</v>
      </c>
      <c r="D133" s="95" t="s">
        <v>11</v>
      </c>
      <c r="E133" s="94"/>
      <c r="F133" s="94">
        <v>1</v>
      </c>
      <c r="G133" s="94"/>
      <c r="H133" s="94">
        <v>6</v>
      </c>
      <c r="I133" s="92"/>
      <c r="J133" s="93"/>
      <c r="K133" s="92"/>
      <c r="L133" s="92"/>
      <c r="M133" s="92">
        <f>IF(ISNUMBER($K133),IF(ISNUMBER($G133),ROUND($K133*$G133,2),ROUND($K133*$F133,2)),IF(ISNUMBER($G133),ROUND($I133*$G133,2),ROUND($I133*$F133,2)))</f>
        <v>0</v>
      </c>
      <c r="N133" s="91"/>
    </row>
    <row r="134" spans="1:14" ht="18" customHeight="1">
      <c r="A134" s="118" t="s">
        <v>183</v>
      </c>
      <c r="B134" s="120"/>
      <c r="C134" s="119" t="s">
        <v>182</v>
      </c>
      <c r="D134" s="95" t="s">
        <v>172</v>
      </c>
      <c r="E134" s="94"/>
      <c r="F134" s="94">
        <v>0</v>
      </c>
      <c r="G134" s="94"/>
      <c r="H134" s="94">
        <v>6</v>
      </c>
      <c r="I134" s="92"/>
      <c r="J134" s="93"/>
      <c r="K134" s="92"/>
      <c r="L134" s="92"/>
      <c r="M134" s="92">
        <f>IF(ISNUMBER($K134),IF(ISNUMBER($G134),ROUND($K134*$G134,2),ROUND($K134*$F134,2)),IF(ISNUMBER($G134),ROUND($I134*$G134,2),ROUND($I134*$F134,2)))</f>
        <v>0</v>
      </c>
      <c r="N134" s="91"/>
    </row>
    <row r="135" spans="1:14" ht="18" customHeight="1">
      <c r="A135" s="118" t="s">
        <v>181</v>
      </c>
      <c r="B135" s="120"/>
      <c r="C135" s="119" t="s">
        <v>180</v>
      </c>
      <c r="D135" s="95" t="s">
        <v>11</v>
      </c>
      <c r="E135" s="94"/>
      <c r="F135" s="94">
        <v>1</v>
      </c>
      <c r="G135" s="94"/>
      <c r="H135" s="94">
        <v>6</v>
      </c>
      <c r="I135" s="92"/>
      <c r="J135" s="93"/>
      <c r="K135" s="92"/>
      <c r="L135" s="92"/>
      <c r="M135" s="92">
        <f>IF(ISNUMBER($K135),IF(ISNUMBER($G135),ROUND($K135*$G135,2),ROUND($K135*$F135,2)),IF(ISNUMBER($G135),ROUND($I135*$G135,2),ROUND($I135*$F135,2)))</f>
        <v>0</v>
      </c>
      <c r="N135" s="91"/>
    </row>
    <row r="136" spans="1:14" ht="18" customHeight="1">
      <c r="A136" s="118" t="s">
        <v>179</v>
      </c>
      <c r="B136" s="120"/>
      <c r="C136" s="119" t="s">
        <v>178</v>
      </c>
      <c r="D136" s="124"/>
      <c r="E136" s="123"/>
      <c r="F136" s="123"/>
      <c r="G136" s="123"/>
      <c r="H136" s="123"/>
      <c r="I136" s="123"/>
      <c r="J136" s="123"/>
      <c r="K136" s="123"/>
      <c r="L136" s="123"/>
      <c r="M136" s="123"/>
      <c r="N136" s="91"/>
    </row>
    <row r="137" spans="1:14" ht="18" customHeight="1">
      <c r="A137" s="122"/>
      <c r="B137" s="120"/>
      <c r="C137" s="121" t="s">
        <v>177</v>
      </c>
      <c r="D137" s="95" t="s">
        <v>11</v>
      </c>
      <c r="E137" s="94"/>
      <c r="F137" s="94">
        <v>1</v>
      </c>
      <c r="G137" s="94"/>
      <c r="H137" s="94">
        <v>6</v>
      </c>
      <c r="I137" s="92"/>
      <c r="J137" s="93"/>
      <c r="K137" s="92"/>
      <c r="L137" s="92"/>
      <c r="M137" s="92">
        <f>IF(ISNUMBER($K137),IF(ISNUMBER($G137),ROUND($K137*$G137,2),ROUND($K137*$F137,2)),IF(ISNUMBER($G137),ROUND($I137*$G137,2),ROUND($I137*$F137,2)))</f>
        <v>0</v>
      </c>
      <c r="N137" s="91"/>
    </row>
    <row r="138" spans="1:14" ht="18" customHeight="1">
      <c r="A138" s="122"/>
      <c r="B138" s="120"/>
      <c r="C138" s="121" t="s">
        <v>176</v>
      </c>
      <c r="D138" s="95" t="s">
        <v>11</v>
      </c>
      <c r="E138" s="94"/>
      <c r="F138" s="94">
        <v>1</v>
      </c>
      <c r="G138" s="94"/>
      <c r="H138" s="94">
        <v>6</v>
      </c>
      <c r="I138" s="92"/>
      <c r="J138" s="93"/>
      <c r="K138" s="92"/>
      <c r="L138" s="92"/>
      <c r="M138" s="92">
        <f>IF(ISNUMBER($K138),IF(ISNUMBER($G138),ROUND($K138*$G138,2),ROUND($K138*$F138,2)),IF(ISNUMBER($G138),ROUND($I138*$G138,2),ROUND($I138*$F138,2)))</f>
        <v>0</v>
      </c>
      <c r="N138" s="91"/>
    </row>
    <row r="139" spans="1:14" ht="18" customHeight="1">
      <c r="A139" s="122"/>
      <c r="B139" s="120"/>
      <c r="C139" s="121" t="s">
        <v>175</v>
      </c>
      <c r="D139" s="95" t="s">
        <v>172</v>
      </c>
      <c r="E139" s="94"/>
      <c r="F139" s="94">
        <v>0</v>
      </c>
      <c r="G139" s="94"/>
      <c r="H139" s="94">
        <v>6</v>
      </c>
      <c r="I139" s="92"/>
      <c r="J139" s="93"/>
      <c r="K139" s="92"/>
      <c r="L139" s="92"/>
      <c r="M139" s="92">
        <f>IF(ISNUMBER($K139),IF(ISNUMBER($G139),ROUND($K139*$G139,2),ROUND($K139*$F139,2)),IF(ISNUMBER($G139),ROUND($I139*$G139,2),ROUND($I139*$F139,2)))</f>
        <v>0</v>
      </c>
      <c r="N139" s="91"/>
    </row>
    <row r="140" spans="1:14" ht="18" customHeight="1">
      <c r="A140" s="118" t="s">
        <v>174</v>
      </c>
      <c r="B140" s="120"/>
      <c r="C140" s="119" t="s">
        <v>173</v>
      </c>
      <c r="D140" s="95" t="s">
        <v>172</v>
      </c>
      <c r="E140" s="94"/>
      <c r="F140" s="94">
        <v>0</v>
      </c>
      <c r="G140" s="94"/>
      <c r="H140" s="94">
        <v>6</v>
      </c>
      <c r="I140" s="92"/>
      <c r="J140" s="93"/>
      <c r="K140" s="92"/>
      <c r="L140" s="92"/>
      <c r="M140" s="92">
        <f>IF(ISNUMBER($K140),IF(ISNUMBER($G140),ROUND($K140*$G140,2),ROUND($K140*$F140,2)),IF(ISNUMBER($G140),ROUND($I140*$G140,2),ROUND($I140*$F140,2)))</f>
        <v>0</v>
      </c>
      <c r="N140" s="91"/>
    </row>
    <row r="141" spans="1:14" ht="18" customHeight="1">
      <c r="A141" s="118"/>
      <c r="B141" s="117"/>
      <c r="C141" s="116"/>
      <c r="D141" s="115"/>
      <c r="E141" s="114"/>
      <c r="F141" s="114"/>
      <c r="G141" s="114"/>
      <c r="H141" s="114"/>
      <c r="I141" s="92"/>
      <c r="J141" s="113"/>
      <c r="K141" s="112"/>
      <c r="L141" s="112"/>
      <c r="M141" s="92"/>
      <c r="N141" s="111"/>
    </row>
    <row r="142" spans="1:14" ht="15" customHeight="1">
      <c r="A142" s="355" t="s">
        <v>171</v>
      </c>
      <c r="B142" s="356"/>
      <c r="C142" s="357"/>
      <c r="D142" s="357"/>
      <c r="E142" s="320"/>
      <c r="F142" s="357"/>
      <c r="G142" s="358"/>
      <c r="H142" s="357"/>
      <c r="I142" s="359"/>
      <c r="M142" s="110">
        <f>SUM(M$133:M$135)+SUM(M$137:M$140)</f>
        <v>0</v>
      </c>
      <c r="N142" s="109"/>
    </row>
    <row r="143" spans="1:14" ht="15" customHeight="1">
      <c r="A143" s="355" t="s">
        <v>170</v>
      </c>
      <c r="B143" s="356"/>
      <c r="C143" s="357"/>
      <c r="D143" s="357"/>
      <c r="E143" s="320"/>
      <c r="F143" s="357"/>
      <c r="G143" s="358"/>
      <c r="H143" s="357"/>
      <c r="I143" s="359"/>
      <c r="M143" s="110">
        <f>SUM(M$8:M$10)+SUM(M$12:M$14)+SUM(M$20:M$27)+SUM(M$29:M$32)+SUM(M$34:M$39)+SUM(M$41:M$42)+SUM(M$47:M$59)+SUM(M$63:M$72)+SUM(M$74:M$82)+SUM(M$86:M$88)+SUM(M$92:M$103)+SUM(M$104:M$107)+SUM(M$110:M$118)+SUM(M$121:M$123)+SUM(M$126:M$128)+M$131+SUM(M$133:M$135)+SUM(M$137:M$140)</f>
        <v>0</v>
      </c>
      <c r="N143" s="109"/>
    </row>
    <row r="144" spans="1:14" ht="15" customHeight="1">
      <c r="A144" s="349" t="s">
        <v>169</v>
      </c>
      <c r="B144" s="350"/>
      <c r="C144" s="320"/>
      <c r="D144" s="320"/>
      <c r="E144" s="320"/>
      <c r="F144" s="320"/>
      <c r="G144" s="320"/>
      <c r="H144" s="320"/>
      <c r="I144" s="320"/>
      <c r="M144" s="108">
        <f>SUM(M$8:M$10)+SUM(M$12:M$14)+SUM(M$20:M$27)+SUM(M$29:M$32)+SUM(M$34:M$39)+SUM(M$41:M$42)+SUM(M$47:M$59)+SUM(M$63:M$72)+SUM(M$74:M$82)+SUM(M$86:M$88)+SUM(M$92:M$103)+SUM(M$104:M$107)+SUM(M$110:M$118)+SUM(M$121:M$123)+SUM(M$126:M$128)+M$131+SUM(M$133:M$135)+SUM(M$137:M$140)</f>
        <v>0</v>
      </c>
      <c r="N144" s="107"/>
    </row>
    <row r="145" spans="1:14" ht="15" customHeight="1">
      <c r="A145" s="349" t="s">
        <v>168</v>
      </c>
      <c r="B145" s="350"/>
      <c r="C145" s="319"/>
      <c r="D145" s="319"/>
      <c r="E145" s="320"/>
      <c r="F145" s="319"/>
      <c r="G145" s="351"/>
      <c r="H145" s="319"/>
      <c r="I145" s="319"/>
      <c r="M145" s="108">
        <f>(SUMIF($H$5:$H$143,6,$M$5:$M$143))*0.2</f>
        <v>0</v>
      </c>
      <c r="N145" s="107"/>
    </row>
    <row r="146" spans="1:14" ht="15" customHeight="1">
      <c r="A146" s="349" t="s">
        <v>167</v>
      </c>
      <c r="B146" s="350"/>
      <c r="C146" s="319"/>
      <c r="D146" s="319"/>
      <c r="E146" s="320"/>
      <c r="F146" s="319"/>
      <c r="G146" s="351"/>
      <c r="H146" s="319"/>
      <c r="I146" s="319"/>
      <c r="M146" s="108">
        <f>SUM(M$144:M$145)</f>
        <v>0</v>
      </c>
      <c r="N146" s="107"/>
    </row>
    <row r="149" spans="1:14" s="291" customFormat="1" ht="15" customHeight="1"/>
    <row r="151" spans="1:14" ht="23.25" customHeight="1">
      <c r="A151" s="352" t="s">
        <v>755</v>
      </c>
      <c r="B151" s="353"/>
      <c r="C151" s="354"/>
      <c r="D151" s="354"/>
      <c r="E151" s="320"/>
      <c r="F151" s="354"/>
      <c r="G151" s="320"/>
      <c r="H151" s="354"/>
      <c r="I151" s="354"/>
      <c r="J151" s="320"/>
      <c r="K151" s="320"/>
      <c r="L151" s="320"/>
      <c r="M151" s="354"/>
      <c r="N151" s="103"/>
    </row>
    <row r="152" spans="1:14" ht="23.25" customHeight="1">
      <c r="A152" s="106"/>
      <c r="B152" s="105"/>
      <c r="C152" s="104"/>
      <c r="D152" s="104"/>
      <c r="F152" s="104"/>
      <c r="H152" s="104"/>
      <c r="I152" s="104"/>
      <c r="M152" s="104"/>
      <c r="N152" s="103"/>
    </row>
    <row r="153" spans="1:14" ht="18" customHeight="1">
      <c r="A153" s="327" t="s">
        <v>784</v>
      </c>
      <c r="B153" s="328"/>
      <c r="C153" s="329"/>
      <c r="D153" s="330"/>
      <c r="E153" s="331"/>
      <c r="F153" s="332"/>
      <c r="G153" s="331"/>
      <c r="H153" s="332"/>
      <c r="I153" s="332"/>
      <c r="J153" s="331"/>
      <c r="K153" s="331"/>
      <c r="L153" s="331"/>
      <c r="M153" s="333"/>
      <c r="N153" s="99"/>
    </row>
    <row r="154" spans="1:14" ht="15" customHeight="1">
      <c r="A154" s="484" t="str">
        <f>A52</f>
        <v>2,4,13.2</v>
      </c>
      <c r="B154" s="485"/>
      <c r="C154" s="486" t="s">
        <v>166</v>
      </c>
      <c r="D154" s="487"/>
      <c r="E154" s="488"/>
      <c r="F154" s="488"/>
      <c r="G154" s="489"/>
      <c r="H154" s="490">
        <f t="shared" ref="F154:M154" si="5">H$52</f>
        <v>6</v>
      </c>
      <c r="I154" s="491"/>
      <c r="J154" s="492">
        <f t="shared" si="5"/>
        <v>0</v>
      </c>
      <c r="K154" s="491">
        <f t="shared" si="5"/>
        <v>0</v>
      </c>
      <c r="L154" s="491">
        <f t="shared" si="5"/>
        <v>0</v>
      </c>
      <c r="M154" s="491"/>
      <c r="N154" s="91"/>
    </row>
    <row r="155" spans="1:14" ht="15" customHeight="1">
      <c r="A155" s="101" t="s">
        <v>165</v>
      </c>
      <c r="B155" s="97"/>
      <c r="C155" s="96" t="s">
        <v>164</v>
      </c>
      <c r="D155" s="95" t="str">
        <f>D$54</f>
        <v>ens</v>
      </c>
      <c r="E155" s="94"/>
      <c r="F155" s="94">
        <f t="shared" ref="F155:M155" si="6">F$54</f>
        <v>1</v>
      </c>
      <c r="G155" s="100">
        <f t="shared" si="6"/>
        <v>0</v>
      </c>
      <c r="H155" s="94">
        <f t="shared" si="6"/>
        <v>6</v>
      </c>
      <c r="I155" s="92">
        <f t="shared" si="6"/>
        <v>0</v>
      </c>
      <c r="J155" s="93">
        <f t="shared" si="6"/>
        <v>0</v>
      </c>
      <c r="K155" s="92">
        <f t="shared" si="6"/>
        <v>0</v>
      </c>
      <c r="L155" s="92">
        <f t="shared" si="6"/>
        <v>0</v>
      </c>
      <c r="M155" s="92">
        <f t="shared" si="6"/>
        <v>0</v>
      </c>
      <c r="N155" s="91"/>
    </row>
    <row r="156" spans="1:14" ht="15" customHeight="1">
      <c r="A156" s="101" t="s">
        <v>163</v>
      </c>
      <c r="B156" s="97"/>
      <c r="C156" s="96" t="s">
        <v>157</v>
      </c>
      <c r="D156" s="95" t="str">
        <f>D$55</f>
        <v>ens</v>
      </c>
      <c r="E156" s="94"/>
      <c r="F156" s="94">
        <f t="shared" ref="F156:M156" si="7">F$55</f>
        <v>1</v>
      </c>
      <c r="G156" s="100">
        <f t="shared" si="7"/>
        <v>0</v>
      </c>
      <c r="H156" s="94">
        <f t="shared" si="7"/>
        <v>6</v>
      </c>
      <c r="I156" s="92">
        <f t="shared" si="7"/>
        <v>0</v>
      </c>
      <c r="J156" s="93">
        <f t="shared" si="7"/>
        <v>0</v>
      </c>
      <c r="K156" s="92">
        <f t="shared" si="7"/>
        <v>0</v>
      </c>
      <c r="L156" s="92">
        <f t="shared" si="7"/>
        <v>0</v>
      </c>
      <c r="M156" s="92">
        <f t="shared" si="7"/>
        <v>0</v>
      </c>
      <c r="N156" s="91"/>
    </row>
    <row r="157" spans="1:14" ht="15" customHeight="1">
      <c r="A157" s="101" t="s">
        <v>162</v>
      </c>
      <c r="B157" s="97"/>
      <c r="C157" s="96" t="s">
        <v>156</v>
      </c>
      <c r="D157" s="95" t="str">
        <f>D$56</f>
        <v>u</v>
      </c>
      <c r="E157" s="94"/>
      <c r="F157" s="94">
        <f t="shared" ref="F157:M157" si="8">F$56</f>
        <v>1</v>
      </c>
      <c r="G157" s="100">
        <f t="shared" si="8"/>
        <v>0</v>
      </c>
      <c r="H157" s="94">
        <f t="shared" si="8"/>
        <v>6</v>
      </c>
      <c r="I157" s="92">
        <f t="shared" si="8"/>
        <v>0</v>
      </c>
      <c r="J157" s="93">
        <f t="shared" si="8"/>
        <v>0</v>
      </c>
      <c r="K157" s="92">
        <f t="shared" si="8"/>
        <v>0</v>
      </c>
      <c r="L157" s="92">
        <f t="shared" si="8"/>
        <v>0</v>
      </c>
      <c r="M157" s="92">
        <f t="shared" si="8"/>
        <v>0</v>
      </c>
      <c r="N157" s="91"/>
    </row>
    <row r="158" spans="1:14" ht="15" customHeight="1">
      <c r="A158" s="101" t="s">
        <v>161</v>
      </c>
      <c r="B158" s="97"/>
      <c r="C158" s="96" t="s">
        <v>155</v>
      </c>
      <c r="D158" s="95" t="str">
        <f>D$57</f>
        <v>u</v>
      </c>
      <c r="E158" s="94"/>
      <c r="F158" s="94">
        <f t="shared" ref="F158:M158" si="9">F$57</f>
        <v>1</v>
      </c>
      <c r="G158" s="100">
        <f t="shared" si="9"/>
        <v>0</v>
      </c>
      <c r="H158" s="94">
        <f t="shared" si="9"/>
        <v>6</v>
      </c>
      <c r="I158" s="92">
        <f t="shared" si="9"/>
        <v>0</v>
      </c>
      <c r="J158" s="93">
        <f t="shared" si="9"/>
        <v>0</v>
      </c>
      <c r="K158" s="92">
        <f t="shared" si="9"/>
        <v>0</v>
      </c>
      <c r="L158" s="92">
        <f t="shared" si="9"/>
        <v>0</v>
      </c>
      <c r="M158" s="92">
        <f t="shared" si="9"/>
        <v>0</v>
      </c>
      <c r="N158" s="91"/>
    </row>
    <row r="159" spans="1:14" ht="15" customHeight="1">
      <c r="A159" s="101" t="s">
        <v>160</v>
      </c>
      <c r="B159" s="97"/>
      <c r="C159" s="96" t="s">
        <v>154</v>
      </c>
      <c r="D159" s="95" t="str">
        <f>D$58</f>
        <v>ens</v>
      </c>
      <c r="E159" s="94"/>
      <c r="F159" s="94">
        <f t="shared" ref="F159:M159" si="10">F$58</f>
        <v>1</v>
      </c>
      <c r="G159" s="100">
        <f t="shared" si="10"/>
        <v>0</v>
      </c>
      <c r="H159" s="94">
        <f t="shared" si="10"/>
        <v>6</v>
      </c>
      <c r="I159" s="92">
        <f t="shared" si="10"/>
        <v>0</v>
      </c>
      <c r="J159" s="93">
        <f t="shared" si="10"/>
        <v>0</v>
      </c>
      <c r="K159" s="92">
        <f t="shared" si="10"/>
        <v>0</v>
      </c>
      <c r="L159" s="92">
        <f t="shared" si="10"/>
        <v>0</v>
      </c>
      <c r="M159" s="92">
        <f t="shared" si="10"/>
        <v>0</v>
      </c>
      <c r="N159" s="91"/>
    </row>
    <row r="160" spans="1:14" ht="15" customHeight="1" thickBot="1">
      <c r="A160" s="101" t="s">
        <v>159</v>
      </c>
      <c r="B160" s="97"/>
      <c r="C160" s="96" t="s">
        <v>153</v>
      </c>
      <c r="D160" s="95" t="str">
        <f>D$59</f>
        <v>ens</v>
      </c>
      <c r="E160" s="94"/>
      <c r="F160" s="94">
        <f t="shared" ref="F160:M160" si="11">F$59</f>
        <v>1</v>
      </c>
      <c r="G160" s="100">
        <f t="shared" si="11"/>
        <v>0</v>
      </c>
      <c r="H160" s="94">
        <f t="shared" si="11"/>
        <v>6</v>
      </c>
      <c r="I160" s="92">
        <f t="shared" si="11"/>
        <v>0</v>
      </c>
      <c r="J160" s="93">
        <f t="shared" si="11"/>
        <v>0</v>
      </c>
      <c r="K160" s="92">
        <f t="shared" si="11"/>
        <v>0</v>
      </c>
      <c r="L160" s="92">
        <f t="shared" si="11"/>
        <v>0</v>
      </c>
      <c r="M160" s="92">
        <f t="shared" si="11"/>
        <v>0</v>
      </c>
      <c r="N160" s="91"/>
    </row>
    <row r="161" spans="1:14" ht="15.75" customHeight="1" thickTop="1">
      <c r="A161" s="480" t="s">
        <v>785</v>
      </c>
      <c r="B161" s="481"/>
      <c r="C161" s="482"/>
      <c r="D161" s="482"/>
      <c r="E161" s="483"/>
      <c r="F161" s="482"/>
      <c r="G161" s="483"/>
      <c r="H161" s="482"/>
      <c r="I161" s="482"/>
      <c r="M161" s="90">
        <f>SUM(M$153:M$160)</f>
        <v>0</v>
      </c>
      <c r="N161" s="88"/>
    </row>
    <row r="162" spans="1:14" ht="18" customHeight="1">
      <c r="A162" s="327" t="s">
        <v>158</v>
      </c>
      <c r="B162" s="328"/>
      <c r="C162" s="329"/>
      <c r="D162" s="330"/>
      <c r="E162" s="331"/>
      <c r="F162" s="332"/>
      <c r="G162" s="331"/>
      <c r="H162" s="332"/>
      <c r="I162" s="332"/>
      <c r="J162" s="331"/>
      <c r="K162" s="331"/>
      <c r="L162" s="331"/>
      <c r="M162" s="333"/>
      <c r="N162" s="99"/>
    </row>
    <row r="163" spans="1:14" ht="26.25" customHeight="1">
      <c r="A163" s="98" t="s">
        <v>775</v>
      </c>
      <c r="B163" s="97"/>
      <c r="C163" s="346" t="s">
        <v>595</v>
      </c>
      <c r="D163" s="347"/>
      <c r="E163" s="347"/>
      <c r="F163" s="347"/>
      <c r="G163" s="347"/>
      <c r="H163" s="347"/>
      <c r="I163" s="347"/>
      <c r="J163" s="347"/>
      <c r="K163" s="347"/>
      <c r="L163" s="347"/>
      <c r="M163" s="348"/>
      <c r="N163" s="91"/>
    </row>
    <row r="164" spans="1:14" ht="15" customHeight="1">
      <c r="A164" s="98" t="s">
        <v>776</v>
      </c>
      <c r="B164" s="97"/>
      <c r="C164" s="96" t="s">
        <v>157</v>
      </c>
      <c r="D164" s="95" t="s">
        <v>11</v>
      </c>
      <c r="E164" s="94"/>
      <c r="F164" s="94">
        <v>2</v>
      </c>
      <c r="G164" s="94"/>
      <c r="H164" s="94">
        <v>6</v>
      </c>
      <c r="I164" s="92"/>
      <c r="J164" s="93"/>
      <c r="K164" s="92"/>
      <c r="L164" s="92"/>
      <c r="M164" s="92">
        <f>IF(ISNUMBER($K164),IF(ISNUMBER($G164),ROUND($K164*$G164,2),ROUND($K164*$F164,2)),IF(ISNUMBER($G164),ROUND($I164*$G164,2),ROUND($I164*$F164,2)))</f>
        <v>0</v>
      </c>
      <c r="N164" s="91"/>
    </row>
    <row r="165" spans="1:14" ht="15" customHeight="1">
      <c r="A165" s="98" t="s">
        <v>777</v>
      </c>
      <c r="B165" s="97"/>
      <c r="C165" s="96" t="s">
        <v>156</v>
      </c>
      <c r="D165" s="95" t="s">
        <v>11</v>
      </c>
      <c r="E165" s="94"/>
      <c r="F165" s="94">
        <v>1</v>
      </c>
      <c r="G165" s="94"/>
      <c r="H165" s="94">
        <v>6</v>
      </c>
      <c r="I165" s="92"/>
      <c r="J165" s="93"/>
      <c r="K165" s="92"/>
      <c r="L165" s="92"/>
      <c r="M165" s="92">
        <f>IF(ISNUMBER($K165),IF(ISNUMBER($G165),ROUND($K165*$G165,2),ROUND($K165*$F165,2)),IF(ISNUMBER($G165),ROUND($I165*$G165,2),ROUND($I165*$F165,2)))</f>
        <v>0</v>
      </c>
      <c r="N165" s="91"/>
    </row>
    <row r="166" spans="1:14" ht="15" customHeight="1">
      <c r="A166" s="98" t="s">
        <v>778</v>
      </c>
      <c r="B166" s="97"/>
      <c r="C166" s="96" t="s">
        <v>155</v>
      </c>
      <c r="D166" s="95" t="s">
        <v>11</v>
      </c>
      <c r="E166" s="94"/>
      <c r="F166" s="94">
        <v>1</v>
      </c>
      <c r="G166" s="94"/>
      <c r="H166" s="94">
        <v>6</v>
      </c>
      <c r="I166" s="92"/>
      <c r="J166" s="93"/>
      <c r="K166" s="92"/>
      <c r="L166" s="92"/>
      <c r="M166" s="92">
        <f>IF(ISNUMBER($K166),IF(ISNUMBER($G166),ROUND($K166*$G166,2),ROUND($K166*$F166,2)),IF(ISNUMBER($G166),ROUND($I166*$G166,2),ROUND($I166*$F166,2)))</f>
        <v>0</v>
      </c>
      <c r="N166" s="91"/>
    </row>
    <row r="167" spans="1:14" ht="15" customHeight="1">
      <c r="A167" s="98" t="s">
        <v>779</v>
      </c>
      <c r="B167" s="97"/>
      <c r="C167" s="96" t="s">
        <v>154</v>
      </c>
      <c r="D167" s="95" t="s">
        <v>11</v>
      </c>
      <c r="E167" s="94"/>
      <c r="F167" s="94">
        <v>1</v>
      </c>
      <c r="G167" s="94"/>
      <c r="H167" s="94">
        <v>6</v>
      </c>
      <c r="I167" s="92"/>
      <c r="J167" s="93"/>
      <c r="K167" s="92"/>
      <c r="L167" s="92"/>
      <c r="M167" s="92">
        <f>IF(ISNUMBER($K167),IF(ISNUMBER($G167),ROUND($K167*$G167,2),ROUND($K167*$F167,2)),IF(ISNUMBER($G167),ROUND($I167*$G167,2),ROUND($I167*$F167,2)))</f>
        <v>0</v>
      </c>
      <c r="N167" s="91"/>
    </row>
    <row r="168" spans="1:14" ht="15" customHeight="1" thickBot="1">
      <c r="A168" s="98" t="s">
        <v>780</v>
      </c>
      <c r="B168" s="97"/>
      <c r="C168" s="96" t="s">
        <v>153</v>
      </c>
      <c r="D168" s="95" t="s">
        <v>11</v>
      </c>
      <c r="E168" s="94"/>
      <c r="F168" s="94">
        <v>1</v>
      </c>
      <c r="G168" s="94"/>
      <c r="H168" s="94">
        <v>6</v>
      </c>
      <c r="I168" s="92"/>
      <c r="J168" s="93"/>
      <c r="K168" s="92"/>
      <c r="L168" s="92"/>
      <c r="M168" s="92">
        <f>IF(ISNUMBER($K168),IF(ISNUMBER($G168),ROUND($K168*$G168,2),ROUND($K168*$F168,2)),IF(ISNUMBER($G168),ROUND($I168*$G168,2),ROUND($I168*$F168,2)))</f>
        <v>0</v>
      </c>
      <c r="N168" s="91"/>
    </row>
    <row r="169" spans="1:14" ht="15.75" customHeight="1" thickTop="1" thickBot="1">
      <c r="A169" s="334" t="s">
        <v>774</v>
      </c>
      <c r="B169" s="335"/>
      <c r="C169" s="336"/>
      <c r="D169" s="336"/>
      <c r="E169" s="336"/>
      <c r="F169" s="336"/>
      <c r="G169" s="336"/>
      <c r="H169" s="336"/>
      <c r="I169" s="336"/>
      <c r="M169" s="90">
        <f>SUM(M$162:M$168)</f>
        <v>0</v>
      </c>
      <c r="N169" s="88"/>
    </row>
    <row r="170" spans="1:14" ht="22.5" customHeight="1" thickTop="1" thickBot="1">
      <c r="A170" s="337" t="str">
        <f>IF(SIGN($M$169-$M$161)=1,"Plus value PRODUCTION ECS ELECTRIQUE",IF(SIGN($M$169-$M$161)=-1,"Moins value PRODUCTION ECS ELECTRIQUE","Plus ou Moins value PRODUCTION ECS ELECTRIQUE"))</f>
        <v>Plus ou Moins value PRODUCTION ECS ELECTRIQUE</v>
      </c>
      <c r="B170" s="338"/>
      <c r="C170" s="339"/>
      <c r="D170" s="339"/>
      <c r="E170" s="340"/>
      <c r="F170" s="339"/>
      <c r="G170" s="339"/>
      <c r="H170" s="339"/>
      <c r="I170" s="339"/>
      <c r="M170" s="89">
        <f>$M$169-$M$161</f>
        <v>0</v>
      </c>
      <c r="N170" s="88"/>
    </row>
    <row r="171" spans="1:14" ht="16.5" customHeight="1">
      <c r="A171" s="341" t="str">
        <f>IF(SIGN((SUM($M$162:$M$168)-SUM($M$153:$M$160)))=1,"TOTAL HT TOUTES VARIANTES",IF(SIGN((SUM($M$162:$M$168)-SUM($M$153:$M$160)))=-1,"TOTAL HT TOUTES VARIANTES","TOTAL HT TOUTES VARIANTES"))</f>
        <v>TOTAL HT TOUTES VARIANTES</v>
      </c>
      <c r="B171" s="342"/>
      <c r="C171" s="343"/>
      <c r="D171" s="343"/>
      <c r="E171" s="344"/>
      <c r="F171" s="343"/>
      <c r="G171" s="345"/>
      <c r="H171" s="343"/>
      <c r="I171" s="343"/>
      <c r="M171" s="87">
        <f>(SUM($M$163:$M$168)-SUM($M$153:$M$160))</f>
        <v>0</v>
      </c>
      <c r="N171" s="84"/>
    </row>
    <row r="172" spans="1:14" ht="15" customHeight="1">
      <c r="A172" s="317" t="s">
        <v>152</v>
      </c>
      <c r="B172" s="318"/>
      <c r="C172" s="319"/>
      <c r="D172" s="319"/>
      <c r="E172" s="320"/>
      <c r="F172" s="319"/>
      <c r="G172" s="321"/>
      <c r="H172" s="319"/>
      <c r="I172" s="319"/>
      <c r="M172" s="86">
        <f>((SUMIF($H$162:$H$168,6,$M$162:$M$168)-SUMIF($H$153:$H$160,6,$M$153:$M$160)))*0.2</f>
        <v>0</v>
      </c>
      <c r="N172" s="84"/>
    </row>
    <row r="173" spans="1:14" ht="15.75" customHeight="1" thickBot="1">
      <c r="A173" s="322" t="str">
        <f>IF(SIGN(SUM(A$171:A$172))=1,"TOTAL TTC TOUTES VARIANTES",IF(SIGN(SUM(A$171:A$172))=-1,"TOTAL TTC TOUTES VARIANTES","TOTAL TTC TOUTES VARIANTES"))</f>
        <v>TOTAL TTC TOUTES VARIANTES</v>
      </c>
      <c r="B173" s="323"/>
      <c r="C173" s="324"/>
      <c r="D173" s="324"/>
      <c r="E173" s="325"/>
      <c r="F173" s="324"/>
      <c r="G173" s="326"/>
      <c r="H173" s="324"/>
      <c r="I173" s="324"/>
      <c r="M173" s="85">
        <f>SUM(M$171:M$172)</f>
        <v>0</v>
      </c>
      <c r="N173" s="84"/>
    </row>
  </sheetData>
  <mergeCells count="25">
    <mergeCell ref="A1:M1"/>
    <mergeCell ref="A2:M2"/>
    <mergeCell ref="D3:M3"/>
    <mergeCell ref="A129:I129"/>
    <mergeCell ref="D132:M132"/>
    <mergeCell ref="A142:I142"/>
    <mergeCell ref="A143:I143"/>
    <mergeCell ref="A144:I144"/>
    <mergeCell ref="D6:M6"/>
    <mergeCell ref="A15:I15"/>
    <mergeCell ref="D18:M18"/>
    <mergeCell ref="A43:I43"/>
    <mergeCell ref="D91:M91"/>
    <mergeCell ref="A145:I145"/>
    <mergeCell ref="A146:I146"/>
    <mergeCell ref="A151:M151"/>
    <mergeCell ref="A153:M153"/>
    <mergeCell ref="A172:I172"/>
    <mergeCell ref="A173:I173"/>
    <mergeCell ref="A161:I161"/>
    <mergeCell ref="A162:M162"/>
    <mergeCell ref="A169:I169"/>
    <mergeCell ref="A170:I170"/>
    <mergeCell ref="A171:I171"/>
    <mergeCell ref="C163:M163"/>
  </mergeCells>
  <pageMargins left="0.70866141732283472" right="0.70866141732283472" top="0.74803149606299213" bottom="0.74803149606299213" header="0.31496062992125984" footer="0.31496062992125984"/>
  <pageSetup paperSize="9" scale="90" fitToHeight="0" orientation="portrait" r:id="rId1"/>
  <rowBreaks count="1" manualBreakCount="1">
    <brk id="1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18"/>
  <sheetViews>
    <sheetView topLeftCell="B2" workbookViewId="0">
      <selection activeCell="G129" sqref="G129"/>
    </sheetView>
  </sheetViews>
  <sheetFormatPr baseColWidth="10" defaultColWidth="10.6640625" defaultRowHeight="11"/>
  <cols>
    <col min="1" max="1" width="0" style="250" hidden="1" customWidth="1"/>
    <col min="2" max="2" width="7.6640625" style="250" customWidth="1"/>
    <col min="3" max="3" width="42" style="250" customWidth="1"/>
    <col min="4" max="7" width="9.44140625" style="250" customWidth="1"/>
    <col min="8" max="9" width="14.6640625" style="250" customWidth="1"/>
    <col min="10" max="61" width="12.44140625" style="250" customWidth="1"/>
    <col min="62" max="16384" width="10.6640625" style="250"/>
  </cols>
  <sheetData>
    <row r="1" spans="1:9" hidden="1">
      <c r="A1" s="249" t="s">
        <v>596</v>
      </c>
      <c r="B1" s="249" t="s">
        <v>597</v>
      </c>
      <c r="C1" s="249" t="s">
        <v>598</v>
      </c>
      <c r="D1" s="249" t="s">
        <v>599</v>
      </c>
      <c r="E1" s="249" t="s">
        <v>600</v>
      </c>
      <c r="F1" s="249" t="s">
        <v>3</v>
      </c>
      <c r="G1" s="249" t="s">
        <v>601</v>
      </c>
      <c r="H1" s="249" t="s">
        <v>602</v>
      </c>
      <c r="I1" s="249" t="s">
        <v>603</v>
      </c>
    </row>
    <row r="2" spans="1:9">
      <c r="A2" s="249" t="s">
        <v>604</v>
      </c>
      <c r="B2" s="251" t="s">
        <v>605</v>
      </c>
      <c r="C2" s="376" t="s">
        <v>2</v>
      </c>
      <c r="D2" s="376"/>
      <c r="E2" s="376"/>
      <c r="F2" s="251" t="s">
        <v>3</v>
      </c>
      <c r="G2" s="251" t="s">
        <v>339</v>
      </c>
      <c r="H2" s="251" t="s">
        <v>606</v>
      </c>
      <c r="I2" s="251" t="s">
        <v>607</v>
      </c>
    </row>
    <row r="3" spans="1:9" ht="18.649999999999999" customHeight="1">
      <c r="A3" s="249">
        <v>2</v>
      </c>
      <c r="B3" s="252"/>
      <c r="C3" s="377" t="s">
        <v>750</v>
      </c>
      <c r="D3" s="377"/>
      <c r="E3" s="377"/>
      <c r="F3" s="253"/>
      <c r="G3" s="253"/>
      <c r="H3" s="253"/>
      <c r="I3" s="253"/>
    </row>
    <row r="4" spans="1:9" ht="18.649999999999999" customHeight="1">
      <c r="A4" s="249">
        <v>3</v>
      </c>
      <c r="B4" s="254">
        <v>4</v>
      </c>
      <c r="C4" s="378" t="s">
        <v>608</v>
      </c>
      <c r="D4" s="378"/>
      <c r="E4" s="378"/>
      <c r="F4" s="255"/>
      <c r="G4" s="255"/>
      <c r="H4" s="255"/>
      <c r="I4" s="255"/>
    </row>
    <row r="5" spans="1:9" ht="14">
      <c r="A5" s="249">
        <v>4</v>
      </c>
      <c r="B5" s="254" t="s">
        <v>609</v>
      </c>
      <c r="C5" s="379" t="s">
        <v>62</v>
      </c>
      <c r="D5" s="379"/>
      <c r="E5" s="379"/>
      <c r="F5" s="256"/>
      <c r="G5" s="256"/>
      <c r="H5" s="256"/>
      <c r="I5" s="256"/>
    </row>
    <row r="6" spans="1:9" ht="13">
      <c r="A6" s="249">
        <v>5</v>
      </c>
      <c r="B6" s="254" t="s">
        <v>610</v>
      </c>
      <c r="C6" s="380" t="s">
        <v>611</v>
      </c>
      <c r="D6" s="380"/>
      <c r="E6" s="380"/>
      <c r="F6" s="257"/>
      <c r="G6" s="257"/>
      <c r="H6" s="257"/>
      <c r="I6" s="257"/>
    </row>
    <row r="7" spans="1:9" ht="36.25" customHeight="1">
      <c r="A7" s="249">
        <v>8</v>
      </c>
      <c r="B7" s="258"/>
      <c r="C7" s="381" t="s">
        <v>612</v>
      </c>
      <c r="D7" s="381"/>
      <c r="E7" s="381"/>
      <c r="F7" s="259"/>
      <c r="G7" s="259"/>
      <c r="H7" s="259"/>
      <c r="I7" s="259"/>
    </row>
    <row r="8" spans="1:9" ht="13.5" thickBot="1">
      <c r="A8" s="249">
        <v>5</v>
      </c>
      <c r="B8" s="254" t="s">
        <v>613</v>
      </c>
      <c r="C8" s="380" t="s">
        <v>614</v>
      </c>
      <c r="D8" s="380"/>
      <c r="E8" s="380"/>
      <c r="F8" s="257"/>
      <c r="G8" s="257"/>
      <c r="H8" s="257"/>
      <c r="I8" s="257"/>
    </row>
    <row r="9" spans="1:9" ht="27.25" customHeight="1" thickTop="1" thickBot="1">
      <c r="A9" s="249">
        <v>9</v>
      </c>
      <c r="B9" s="258"/>
      <c r="C9" s="382" t="s">
        <v>615</v>
      </c>
      <c r="D9" s="383"/>
      <c r="E9" s="383"/>
      <c r="F9" s="260" t="s">
        <v>616</v>
      </c>
      <c r="G9" s="261">
        <v>1</v>
      </c>
      <c r="H9" s="262"/>
      <c r="I9" s="263" t="str">
        <f>IF(G9*H9=0,"",G9*H9)</f>
        <v/>
      </c>
    </row>
    <row r="10" spans="1:9" ht="14" thickTop="1" thickBot="1">
      <c r="A10" s="249">
        <v>5</v>
      </c>
      <c r="B10" s="254" t="s">
        <v>617</v>
      </c>
      <c r="C10" s="380" t="s">
        <v>618</v>
      </c>
      <c r="D10" s="380"/>
      <c r="E10" s="380"/>
      <c r="F10" s="257"/>
      <c r="G10" s="257"/>
      <c r="H10" s="257"/>
      <c r="I10" s="257" t="str">
        <f t="shared" ref="I10:I73" si="0">IF(G10*H10=0,"",G10*H10)</f>
        <v/>
      </c>
    </row>
    <row r="11" spans="1:9" ht="12" thickTop="1" thickBot="1">
      <c r="A11" s="249">
        <v>9</v>
      </c>
      <c r="B11" s="258"/>
      <c r="C11" s="382" t="s">
        <v>619</v>
      </c>
      <c r="D11" s="383"/>
      <c r="E11" s="383"/>
      <c r="F11" s="260" t="s">
        <v>616</v>
      </c>
      <c r="G11" s="261">
        <v>1</v>
      </c>
      <c r="H11" s="262"/>
      <c r="I11" s="263" t="str">
        <f t="shared" si="0"/>
        <v/>
      </c>
    </row>
    <row r="12" spans="1:9" ht="13.5" thickTop="1">
      <c r="A12" s="249">
        <v>5</v>
      </c>
      <c r="B12" s="254" t="s">
        <v>620</v>
      </c>
      <c r="C12" s="380" t="s">
        <v>621</v>
      </c>
      <c r="D12" s="380"/>
      <c r="E12" s="380"/>
      <c r="F12" s="257"/>
      <c r="G12" s="257"/>
      <c r="H12" s="257"/>
      <c r="I12" s="257" t="str">
        <f t="shared" si="0"/>
        <v/>
      </c>
    </row>
    <row r="13" spans="1:9" ht="38.25" customHeight="1">
      <c r="A13" s="249">
        <v>8</v>
      </c>
      <c r="B13" s="258"/>
      <c r="C13" s="381" t="s">
        <v>622</v>
      </c>
      <c r="D13" s="381"/>
      <c r="E13" s="381"/>
      <c r="F13" s="259"/>
      <c r="G13" s="259"/>
      <c r="H13" s="259"/>
      <c r="I13" s="259" t="str">
        <f t="shared" si="0"/>
        <v/>
      </c>
    </row>
    <row r="14" spans="1:9" ht="13">
      <c r="A14" s="249">
        <v>5</v>
      </c>
      <c r="B14" s="254" t="s">
        <v>623</v>
      </c>
      <c r="C14" s="380" t="s">
        <v>624</v>
      </c>
      <c r="D14" s="380"/>
      <c r="E14" s="380"/>
      <c r="F14" s="257"/>
      <c r="G14" s="257"/>
      <c r="H14" s="257"/>
      <c r="I14" s="257" t="str">
        <f t="shared" si="0"/>
        <v/>
      </c>
    </row>
    <row r="15" spans="1:9" ht="36.25" customHeight="1">
      <c r="A15" s="249">
        <v>8</v>
      </c>
      <c r="B15" s="258"/>
      <c r="C15" s="381" t="s">
        <v>612</v>
      </c>
      <c r="D15" s="381"/>
      <c r="E15" s="381"/>
      <c r="F15" s="259"/>
      <c r="G15" s="259"/>
      <c r="H15" s="259"/>
      <c r="I15" s="259" t="str">
        <f t="shared" si="0"/>
        <v/>
      </c>
    </row>
    <row r="16" spans="1:9" ht="13">
      <c r="A16" s="249">
        <v>5</v>
      </c>
      <c r="B16" s="254" t="s">
        <v>625</v>
      </c>
      <c r="C16" s="380" t="s">
        <v>626</v>
      </c>
      <c r="D16" s="380"/>
      <c r="E16" s="380"/>
      <c r="F16" s="257"/>
      <c r="G16" s="257"/>
      <c r="H16" s="257"/>
      <c r="I16" s="257" t="str">
        <f t="shared" si="0"/>
        <v/>
      </c>
    </row>
    <row r="17" spans="1:9" ht="38.25" customHeight="1">
      <c r="A17" s="249">
        <v>8</v>
      </c>
      <c r="B17" s="258"/>
      <c r="C17" s="381" t="s">
        <v>622</v>
      </c>
      <c r="D17" s="381"/>
      <c r="E17" s="381"/>
      <c r="F17" s="259"/>
      <c r="G17" s="259"/>
      <c r="H17" s="259"/>
      <c r="I17" s="259" t="str">
        <f t="shared" si="0"/>
        <v/>
      </c>
    </row>
    <row r="18" spans="1:9" ht="13.5" thickBot="1">
      <c r="A18" s="249">
        <v>5</v>
      </c>
      <c r="B18" s="254" t="s">
        <v>627</v>
      </c>
      <c r="C18" s="380" t="s">
        <v>628</v>
      </c>
      <c r="D18" s="380"/>
      <c r="E18" s="380"/>
      <c r="F18" s="257"/>
      <c r="G18" s="257"/>
      <c r="H18" s="257"/>
      <c r="I18" s="257" t="str">
        <f t="shared" si="0"/>
        <v/>
      </c>
    </row>
    <row r="19" spans="1:9" ht="12" thickTop="1" thickBot="1">
      <c r="A19" s="249">
        <v>9</v>
      </c>
      <c r="B19" s="258"/>
      <c r="C19" s="382" t="s">
        <v>629</v>
      </c>
      <c r="D19" s="383"/>
      <c r="E19" s="383"/>
      <c r="F19" s="260" t="s">
        <v>616</v>
      </c>
      <c r="G19" s="261">
        <v>1</v>
      </c>
      <c r="H19" s="262"/>
      <c r="I19" s="263" t="str">
        <f t="shared" si="0"/>
        <v/>
      </c>
    </row>
    <row r="20" spans="1:9" ht="27.25" customHeight="1" thickTop="1">
      <c r="A20" s="249">
        <v>5</v>
      </c>
      <c r="B20" s="254" t="s">
        <v>630</v>
      </c>
      <c r="C20" s="380" t="s">
        <v>631</v>
      </c>
      <c r="D20" s="380"/>
      <c r="E20" s="380"/>
      <c r="F20" s="257"/>
      <c r="G20" s="257"/>
      <c r="H20" s="257"/>
      <c r="I20" s="257" t="str">
        <f t="shared" si="0"/>
        <v/>
      </c>
    </row>
    <row r="21" spans="1:9" ht="16.899999999999999" customHeight="1">
      <c r="A21" s="249">
        <v>6</v>
      </c>
      <c r="B21" s="254" t="s">
        <v>632</v>
      </c>
      <c r="C21" s="384" t="s">
        <v>633</v>
      </c>
      <c r="D21" s="384"/>
      <c r="E21" s="384"/>
      <c r="F21" s="264"/>
      <c r="G21" s="264"/>
      <c r="H21" s="264"/>
      <c r="I21" s="264" t="str">
        <f t="shared" si="0"/>
        <v/>
      </c>
    </row>
    <row r="22" spans="1:9" ht="38.25" customHeight="1">
      <c r="A22" s="249">
        <v>8</v>
      </c>
      <c r="B22" s="258"/>
      <c r="C22" s="381" t="s">
        <v>622</v>
      </c>
      <c r="D22" s="381"/>
      <c r="E22" s="381"/>
      <c r="F22" s="259"/>
      <c r="G22" s="259"/>
      <c r="H22" s="259"/>
      <c r="I22" s="259" t="str">
        <f t="shared" si="0"/>
        <v/>
      </c>
    </row>
    <row r="23" spans="1:9" ht="33.75" customHeight="1" thickBot="1">
      <c r="A23" s="249">
        <v>5</v>
      </c>
      <c r="B23" s="254" t="s">
        <v>634</v>
      </c>
      <c r="C23" s="380" t="s">
        <v>635</v>
      </c>
      <c r="D23" s="380"/>
      <c r="E23" s="380"/>
      <c r="F23" s="257"/>
      <c r="G23" s="257"/>
      <c r="H23" s="257"/>
      <c r="I23" s="257" t="str">
        <f t="shared" si="0"/>
        <v/>
      </c>
    </row>
    <row r="24" spans="1:9" ht="12" thickTop="1" thickBot="1">
      <c r="A24" s="249">
        <v>9</v>
      </c>
      <c r="B24" s="258"/>
      <c r="C24" s="382" t="s">
        <v>636</v>
      </c>
      <c r="D24" s="383"/>
      <c r="E24" s="383"/>
      <c r="F24" s="260" t="s">
        <v>637</v>
      </c>
      <c r="G24" s="261">
        <v>1</v>
      </c>
      <c r="H24" s="262"/>
      <c r="I24" s="263" t="str">
        <f t="shared" si="0"/>
        <v/>
      </c>
    </row>
    <row r="25" spans="1:9" ht="14.5" thickTop="1">
      <c r="A25" s="249">
        <v>4</v>
      </c>
      <c r="B25" s="254" t="s">
        <v>638</v>
      </c>
      <c r="C25" s="379" t="s">
        <v>639</v>
      </c>
      <c r="D25" s="379"/>
      <c r="E25" s="379"/>
      <c r="F25" s="256"/>
      <c r="G25" s="256"/>
      <c r="H25" s="256"/>
      <c r="I25" s="256" t="str">
        <f t="shared" si="0"/>
        <v/>
      </c>
    </row>
    <row r="26" spans="1:9" ht="13">
      <c r="A26" s="249">
        <v>5</v>
      </c>
      <c r="B26" s="254" t="s">
        <v>640</v>
      </c>
      <c r="C26" s="380" t="s">
        <v>641</v>
      </c>
      <c r="D26" s="380"/>
      <c r="E26" s="380"/>
      <c r="F26" s="257"/>
      <c r="G26" s="257"/>
      <c r="H26" s="257"/>
      <c r="I26" s="257" t="str">
        <f t="shared" si="0"/>
        <v/>
      </c>
    </row>
    <row r="27" spans="1:9" ht="36.25" customHeight="1">
      <c r="A27" s="249">
        <v>8</v>
      </c>
      <c r="B27" s="258"/>
      <c r="C27" s="381" t="s">
        <v>612</v>
      </c>
      <c r="D27" s="381"/>
      <c r="E27" s="381"/>
      <c r="F27" s="259"/>
      <c r="G27" s="259"/>
      <c r="H27" s="259"/>
      <c r="I27" s="259" t="str">
        <f t="shared" si="0"/>
        <v/>
      </c>
    </row>
    <row r="28" spans="1:9" ht="13">
      <c r="A28" s="249">
        <v>5</v>
      </c>
      <c r="B28" s="254" t="s">
        <v>642</v>
      </c>
      <c r="C28" s="380" t="s">
        <v>63</v>
      </c>
      <c r="D28" s="380"/>
      <c r="E28" s="380"/>
      <c r="F28" s="257"/>
      <c r="G28" s="257"/>
      <c r="H28" s="257"/>
      <c r="I28" s="257" t="str">
        <f t="shared" si="0"/>
        <v/>
      </c>
    </row>
    <row r="29" spans="1:9" ht="36.25" customHeight="1" thickBot="1">
      <c r="A29" s="249">
        <v>8</v>
      </c>
      <c r="B29" s="258" t="s">
        <v>643</v>
      </c>
      <c r="C29" s="381" t="s">
        <v>644</v>
      </c>
      <c r="D29" s="381"/>
      <c r="E29" s="381"/>
      <c r="F29" s="259"/>
      <c r="G29" s="259"/>
      <c r="H29" s="259"/>
      <c r="I29" s="259" t="str">
        <f t="shared" si="0"/>
        <v/>
      </c>
    </row>
    <row r="30" spans="1:9" ht="12" thickTop="1" thickBot="1">
      <c r="A30" s="249">
        <v>9</v>
      </c>
      <c r="B30" s="258"/>
      <c r="C30" s="382" t="s">
        <v>645</v>
      </c>
      <c r="D30" s="383"/>
      <c r="E30" s="383"/>
      <c r="F30" s="260" t="s">
        <v>646</v>
      </c>
      <c r="G30" s="265">
        <v>18</v>
      </c>
      <c r="H30" s="262"/>
      <c r="I30" s="263" t="str">
        <f t="shared" si="0"/>
        <v/>
      </c>
    </row>
    <row r="31" spans="1:9" ht="12" thickTop="1" thickBot="1">
      <c r="A31" s="249">
        <v>9</v>
      </c>
      <c r="B31" s="258"/>
      <c r="C31" s="382" t="s">
        <v>647</v>
      </c>
      <c r="D31" s="383"/>
      <c r="E31" s="383"/>
      <c r="F31" s="260" t="s">
        <v>646</v>
      </c>
      <c r="G31" s="265">
        <v>34.965000000000003</v>
      </c>
      <c r="H31" s="262"/>
      <c r="I31" s="263" t="str">
        <f t="shared" si="0"/>
        <v/>
      </c>
    </row>
    <row r="32" spans="1:9" ht="12" thickTop="1" thickBot="1">
      <c r="A32" s="249">
        <v>9</v>
      </c>
      <c r="B32" s="258"/>
      <c r="C32" s="382" t="s">
        <v>648</v>
      </c>
      <c r="D32" s="383"/>
      <c r="E32" s="383"/>
      <c r="F32" s="260" t="s">
        <v>646</v>
      </c>
      <c r="G32" s="265">
        <v>2.57</v>
      </c>
      <c r="H32" s="262"/>
      <c r="I32" s="263" t="str">
        <f t="shared" si="0"/>
        <v/>
      </c>
    </row>
    <row r="33" spans="1:9" ht="27.25" customHeight="1" thickTop="1">
      <c r="A33" s="249">
        <v>5</v>
      </c>
      <c r="B33" s="254" t="s">
        <v>649</v>
      </c>
      <c r="C33" s="380" t="s">
        <v>650</v>
      </c>
      <c r="D33" s="380"/>
      <c r="E33" s="380"/>
      <c r="F33" s="257"/>
      <c r="G33" s="257"/>
      <c r="H33" s="257"/>
      <c r="I33" s="257" t="str">
        <f t="shared" si="0"/>
        <v/>
      </c>
    </row>
    <row r="34" spans="1:9" ht="38.25" customHeight="1" thickBot="1">
      <c r="A34" s="249">
        <v>8</v>
      </c>
      <c r="B34" s="258" t="s">
        <v>651</v>
      </c>
      <c r="C34" s="381" t="s">
        <v>652</v>
      </c>
      <c r="D34" s="381"/>
      <c r="E34" s="381"/>
      <c r="F34" s="259"/>
      <c r="G34" s="259"/>
      <c r="H34" s="259"/>
      <c r="I34" s="259" t="str">
        <f t="shared" si="0"/>
        <v/>
      </c>
    </row>
    <row r="35" spans="1:9" ht="12" thickTop="1" thickBot="1">
      <c r="A35" s="249">
        <v>9</v>
      </c>
      <c r="B35" s="258"/>
      <c r="C35" s="382" t="s">
        <v>653</v>
      </c>
      <c r="D35" s="383"/>
      <c r="E35" s="383"/>
      <c r="F35" s="260" t="s">
        <v>646</v>
      </c>
      <c r="G35" s="265">
        <v>12.15</v>
      </c>
      <c r="H35" s="262"/>
      <c r="I35" s="263" t="str">
        <f t="shared" si="0"/>
        <v/>
      </c>
    </row>
    <row r="36" spans="1:9" ht="12" thickTop="1" thickBot="1">
      <c r="A36" s="249">
        <v>9</v>
      </c>
      <c r="B36" s="258"/>
      <c r="C36" s="382" t="s">
        <v>654</v>
      </c>
      <c r="D36" s="383"/>
      <c r="E36" s="383"/>
      <c r="F36" s="260" t="s">
        <v>646</v>
      </c>
      <c r="G36" s="265">
        <v>8.5050000000000008</v>
      </c>
      <c r="H36" s="262"/>
      <c r="I36" s="263" t="str">
        <f t="shared" si="0"/>
        <v/>
      </c>
    </row>
    <row r="37" spans="1:9" ht="13.5" thickTop="1">
      <c r="A37" s="249">
        <v>5</v>
      </c>
      <c r="B37" s="254" t="s">
        <v>655</v>
      </c>
      <c r="C37" s="380" t="s">
        <v>656</v>
      </c>
      <c r="D37" s="380"/>
      <c r="E37" s="380"/>
      <c r="F37" s="257"/>
      <c r="G37" s="257"/>
      <c r="H37" s="257"/>
      <c r="I37" s="257" t="str">
        <f t="shared" si="0"/>
        <v/>
      </c>
    </row>
    <row r="38" spans="1:9" ht="36.25" customHeight="1" thickBot="1">
      <c r="A38" s="249">
        <v>8</v>
      </c>
      <c r="B38" s="258" t="s">
        <v>657</v>
      </c>
      <c r="C38" s="381" t="s">
        <v>658</v>
      </c>
      <c r="D38" s="381"/>
      <c r="E38" s="381"/>
      <c r="F38" s="259"/>
      <c r="G38" s="259"/>
      <c r="H38" s="259"/>
      <c r="I38" s="259" t="str">
        <f t="shared" si="0"/>
        <v/>
      </c>
    </row>
    <row r="39" spans="1:9" ht="12" thickTop="1" thickBot="1">
      <c r="A39" s="249">
        <v>9</v>
      </c>
      <c r="B39" s="258"/>
      <c r="C39" s="382" t="s">
        <v>659</v>
      </c>
      <c r="D39" s="383"/>
      <c r="E39" s="383"/>
      <c r="F39" s="260" t="s">
        <v>646</v>
      </c>
      <c r="G39" s="265">
        <v>7.17</v>
      </c>
      <c r="H39" s="262"/>
      <c r="I39" s="263" t="str">
        <f t="shared" si="0"/>
        <v/>
      </c>
    </row>
    <row r="40" spans="1:9" ht="12" thickTop="1" thickBot="1">
      <c r="A40" s="249">
        <v>9</v>
      </c>
      <c r="B40" s="258"/>
      <c r="C40" s="382" t="s">
        <v>660</v>
      </c>
      <c r="D40" s="383"/>
      <c r="E40" s="383"/>
      <c r="F40" s="260" t="s">
        <v>600</v>
      </c>
      <c r="G40" s="266">
        <v>35.85</v>
      </c>
      <c r="H40" s="262"/>
      <c r="I40" s="263" t="str">
        <f t="shared" si="0"/>
        <v/>
      </c>
    </row>
    <row r="41" spans="1:9" ht="12" thickTop="1" thickBot="1">
      <c r="A41" s="249">
        <v>9</v>
      </c>
      <c r="B41" s="258"/>
      <c r="C41" s="382" t="s">
        <v>661</v>
      </c>
      <c r="D41" s="383"/>
      <c r="E41" s="383"/>
      <c r="F41" s="260" t="s">
        <v>662</v>
      </c>
      <c r="G41" s="261">
        <v>323</v>
      </c>
      <c r="H41" s="262"/>
      <c r="I41" s="263" t="str">
        <f t="shared" si="0"/>
        <v/>
      </c>
    </row>
    <row r="42" spans="1:9" ht="36.25" customHeight="1" thickTop="1" thickBot="1">
      <c r="A42" s="249">
        <v>8</v>
      </c>
      <c r="B42" s="258" t="s">
        <v>663</v>
      </c>
      <c r="C42" s="381" t="s">
        <v>664</v>
      </c>
      <c r="D42" s="381"/>
      <c r="E42" s="381"/>
      <c r="F42" s="259"/>
      <c r="G42" s="259"/>
      <c r="H42" s="259"/>
      <c r="I42" s="259" t="str">
        <f t="shared" si="0"/>
        <v/>
      </c>
    </row>
    <row r="43" spans="1:9" ht="12" thickTop="1" thickBot="1">
      <c r="A43" s="249">
        <v>9</v>
      </c>
      <c r="B43" s="258"/>
      <c r="C43" s="382" t="s">
        <v>659</v>
      </c>
      <c r="D43" s="383"/>
      <c r="E43" s="383"/>
      <c r="F43" s="260" t="s">
        <v>646</v>
      </c>
      <c r="G43" s="265">
        <v>11.815</v>
      </c>
      <c r="H43" s="262"/>
      <c r="I43" s="263" t="str">
        <f t="shared" si="0"/>
        <v/>
      </c>
    </row>
    <row r="44" spans="1:9" ht="12" thickTop="1" thickBot="1">
      <c r="A44" s="249">
        <v>9</v>
      </c>
      <c r="B44" s="258"/>
      <c r="C44" s="382" t="s">
        <v>660</v>
      </c>
      <c r="D44" s="383"/>
      <c r="E44" s="383"/>
      <c r="F44" s="260" t="s">
        <v>600</v>
      </c>
      <c r="G44" s="266">
        <v>47.25</v>
      </c>
      <c r="H44" s="262"/>
      <c r="I44" s="263" t="str">
        <f t="shared" si="0"/>
        <v/>
      </c>
    </row>
    <row r="45" spans="1:9" ht="12" thickTop="1" thickBot="1">
      <c r="A45" s="249">
        <v>9</v>
      </c>
      <c r="B45" s="258"/>
      <c r="C45" s="382" t="s">
        <v>661</v>
      </c>
      <c r="D45" s="383"/>
      <c r="E45" s="383"/>
      <c r="F45" s="260" t="s">
        <v>662</v>
      </c>
      <c r="G45" s="261">
        <v>532</v>
      </c>
      <c r="H45" s="262"/>
      <c r="I45" s="263" t="str">
        <f t="shared" si="0"/>
        <v/>
      </c>
    </row>
    <row r="46" spans="1:9" ht="14" thickTop="1" thickBot="1">
      <c r="A46" s="249">
        <v>5</v>
      </c>
      <c r="B46" s="254" t="s">
        <v>665</v>
      </c>
      <c r="C46" s="380" t="s">
        <v>666</v>
      </c>
      <c r="D46" s="380"/>
      <c r="E46" s="380"/>
      <c r="F46" s="257"/>
      <c r="G46" s="257"/>
      <c r="H46" s="257"/>
      <c r="I46" s="257" t="str">
        <f t="shared" si="0"/>
        <v/>
      </c>
    </row>
    <row r="47" spans="1:9" ht="12" thickTop="1" thickBot="1">
      <c r="A47" s="249">
        <v>9</v>
      </c>
      <c r="B47" s="258"/>
      <c r="C47" s="382" t="s">
        <v>659</v>
      </c>
      <c r="D47" s="383"/>
      <c r="E47" s="383"/>
      <c r="F47" s="260" t="s">
        <v>646</v>
      </c>
      <c r="G47" s="265">
        <v>1.44</v>
      </c>
      <c r="H47" s="262"/>
      <c r="I47" s="263" t="str">
        <f t="shared" si="0"/>
        <v/>
      </c>
    </row>
    <row r="48" spans="1:9" ht="12" thickTop="1" thickBot="1">
      <c r="A48" s="249">
        <v>9</v>
      </c>
      <c r="B48" s="258"/>
      <c r="C48" s="382" t="s">
        <v>660</v>
      </c>
      <c r="D48" s="383"/>
      <c r="E48" s="383"/>
      <c r="F48" s="260" t="s">
        <v>600</v>
      </c>
      <c r="G48" s="266">
        <v>14.4</v>
      </c>
      <c r="H48" s="262"/>
      <c r="I48" s="263" t="str">
        <f t="shared" si="0"/>
        <v/>
      </c>
    </row>
    <row r="49" spans="1:9" ht="12" thickTop="1" thickBot="1">
      <c r="A49" s="249">
        <v>9</v>
      </c>
      <c r="B49" s="258"/>
      <c r="C49" s="382" t="s">
        <v>661</v>
      </c>
      <c r="D49" s="383"/>
      <c r="E49" s="383"/>
      <c r="F49" s="260" t="s">
        <v>662</v>
      </c>
      <c r="G49" s="261">
        <v>122</v>
      </c>
      <c r="H49" s="262"/>
      <c r="I49" s="263" t="str">
        <f t="shared" si="0"/>
        <v/>
      </c>
    </row>
    <row r="50" spans="1:9" ht="14" thickTop="1" thickBot="1">
      <c r="A50" s="249">
        <v>5</v>
      </c>
      <c r="B50" s="254" t="s">
        <v>667</v>
      </c>
      <c r="C50" s="380" t="s">
        <v>668</v>
      </c>
      <c r="D50" s="380"/>
      <c r="E50" s="380"/>
      <c r="F50" s="257"/>
      <c r="G50" s="257"/>
      <c r="H50" s="257"/>
      <c r="I50" s="257" t="str">
        <f t="shared" si="0"/>
        <v/>
      </c>
    </row>
    <row r="51" spans="1:9" ht="12" thickTop="1" thickBot="1">
      <c r="A51" s="249">
        <v>9</v>
      </c>
      <c r="B51" s="258"/>
      <c r="C51" s="382" t="s">
        <v>659</v>
      </c>
      <c r="D51" s="383"/>
      <c r="E51" s="383"/>
      <c r="F51" s="260" t="s">
        <v>646</v>
      </c>
      <c r="G51" s="265">
        <v>12.1</v>
      </c>
      <c r="H51" s="262"/>
      <c r="I51" s="263" t="str">
        <f t="shared" si="0"/>
        <v/>
      </c>
    </row>
    <row r="52" spans="1:9" ht="12" thickTop="1" thickBot="1">
      <c r="A52" s="249">
        <v>9</v>
      </c>
      <c r="B52" s="258"/>
      <c r="C52" s="382" t="s">
        <v>660</v>
      </c>
      <c r="D52" s="383"/>
      <c r="E52" s="383"/>
      <c r="F52" s="260" t="s">
        <v>600</v>
      </c>
      <c r="G52" s="266">
        <v>121</v>
      </c>
      <c r="H52" s="262"/>
      <c r="I52" s="263" t="str">
        <f t="shared" si="0"/>
        <v/>
      </c>
    </row>
    <row r="53" spans="1:9" ht="12" thickTop="1" thickBot="1">
      <c r="A53" s="249">
        <v>9</v>
      </c>
      <c r="B53" s="258"/>
      <c r="C53" s="382" t="s">
        <v>661</v>
      </c>
      <c r="D53" s="383"/>
      <c r="E53" s="383"/>
      <c r="F53" s="260" t="s">
        <v>662</v>
      </c>
      <c r="G53" s="261">
        <v>544</v>
      </c>
      <c r="H53" s="262"/>
      <c r="I53" s="263" t="str">
        <f t="shared" si="0"/>
        <v/>
      </c>
    </row>
    <row r="54" spans="1:9" ht="14" thickTop="1" thickBot="1">
      <c r="A54" s="249">
        <v>5</v>
      </c>
      <c r="B54" s="254" t="s">
        <v>669</v>
      </c>
      <c r="C54" s="380" t="s">
        <v>670</v>
      </c>
      <c r="D54" s="380"/>
      <c r="E54" s="380"/>
      <c r="F54" s="257"/>
      <c r="G54" s="257"/>
      <c r="H54" s="257"/>
      <c r="I54" s="257" t="str">
        <f t="shared" si="0"/>
        <v/>
      </c>
    </row>
    <row r="55" spans="1:9" ht="12" thickTop="1" thickBot="1">
      <c r="A55" s="249">
        <v>9</v>
      </c>
      <c r="B55" s="258"/>
      <c r="C55" s="382" t="s">
        <v>659</v>
      </c>
      <c r="D55" s="383"/>
      <c r="E55" s="383"/>
      <c r="F55" s="260" t="s">
        <v>646</v>
      </c>
      <c r="G55" s="265">
        <v>2.57</v>
      </c>
      <c r="H55" s="262"/>
      <c r="I55" s="263" t="str">
        <f t="shared" si="0"/>
        <v/>
      </c>
    </row>
    <row r="56" spans="1:9" ht="12" thickTop="1" thickBot="1">
      <c r="A56" s="249">
        <v>9</v>
      </c>
      <c r="B56" s="258"/>
      <c r="C56" s="382" t="s">
        <v>660</v>
      </c>
      <c r="D56" s="383"/>
      <c r="E56" s="383"/>
      <c r="F56" s="260" t="s">
        <v>600</v>
      </c>
      <c r="G56" s="266">
        <v>25.7</v>
      </c>
      <c r="H56" s="262"/>
      <c r="I56" s="263" t="str">
        <f t="shared" si="0"/>
        <v/>
      </c>
    </row>
    <row r="57" spans="1:9" ht="12" thickTop="1" thickBot="1">
      <c r="A57" s="249">
        <v>9</v>
      </c>
      <c r="B57" s="258"/>
      <c r="C57" s="382" t="s">
        <v>661</v>
      </c>
      <c r="D57" s="383"/>
      <c r="E57" s="383"/>
      <c r="F57" s="260" t="s">
        <v>662</v>
      </c>
      <c r="G57" s="261">
        <v>257</v>
      </c>
      <c r="H57" s="262"/>
      <c r="I57" s="263" t="str">
        <f t="shared" si="0"/>
        <v/>
      </c>
    </row>
    <row r="58" spans="1:9" ht="13.5" thickTop="1">
      <c r="A58" s="249">
        <v>5</v>
      </c>
      <c r="B58" s="254" t="s">
        <v>671</v>
      </c>
      <c r="C58" s="380" t="s">
        <v>672</v>
      </c>
      <c r="D58" s="380"/>
      <c r="E58" s="380"/>
      <c r="F58" s="257"/>
      <c r="G58" s="257"/>
      <c r="H58" s="257"/>
      <c r="I58" s="257" t="str">
        <f t="shared" si="0"/>
        <v/>
      </c>
    </row>
    <row r="59" spans="1:9" ht="36.25" customHeight="1">
      <c r="A59" s="249">
        <v>8</v>
      </c>
      <c r="B59" s="258"/>
      <c r="C59" s="381" t="s">
        <v>612</v>
      </c>
      <c r="D59" s="381"/>
      <c r="E59" s="381"/>
      <c r="F59" s="259"/>
      <c r="G59" s="259"/>
      <c r="H59" s="259"/>
      <c r="I59" s="259" t="str">
        <f t="shared" si="0"/>
        <v/>
      </c>
    </row>
    <row r="60" spans="1:9" ht="13">
      <c r="A60" s="249">
        <v>5</v>
      </c>
      <c r="B60" s="254" t="s">
        <v>673</v>
      </c>
      <c r="C60" s="380" t="s">
        <v>674</v>
      </c>
      <c r="D60" s="380"/>
      <c r="E60" s="380"/>
      <c r="F60" s="257"/>
      <c r="G60" s="257"/>
      <c r="H60" s="257"/>
      <c r="I60" s="257" t="str">
        <f t="shared" si="0"/>
        <v/>
      </c>
    </row>
    <row r="61" spans="1:9" ht="36.25" customHeight="1">
      <c r="A61" s="249">
        <v>8</v>
      </c>
      <c r="B61" s="258"/>
      <c r="C61" s="381" t="s">
        <v>612</v>
      </c>
      <c r="D61" s="381"/>
      <c r="E61" s="381"/>
      <c r="F61" s="259"/>
      <c r="G61" s="259"/>
      <c r="H61" s="259"/>
      <c r="I61" s="259" t="str">
        <f t="shared" si="0"/>
        <v/>
      </c>
    </row>
    <row r="62" spans="1:9" ht="13.5" thickBot="1">
      <c r="A62" s="249">
        <v>5</v>
      </c>
      <c r="B62" s="254" t="s">
        <v>675</v>
      </c>
      <c r="C62" s="380" t="s">
        <v>676</v>
      </c>
      <c r="D62" s="380"/>
      <c r="E62" s="380"/>
      <c r="F62" s="257"/>
      <c r="G62" s="257"/>
      <c r="H62" s="257"/>
      <c r="I62" s="257" t="str">
        <f t="shared" si="0"/>
        <v/>
      </c>
    </row>
    <row r="63" spans="1:9" ht="12" thickTop="1" thickBot="1">
      <c r="A63" s="249">
        <v>9</v>
      </c>
      <c r="B63" s="258"/>
      <c r="C63" s="382" t="s">
        <v>677</v>
      </c>
      <c r="D63" s="383"/>
      <c r="E63" s="383"/>
      <c r="F63" s="260" t="s">
        <v>646</v>
      </c>
      <c r="G63" s="265">
        <v>9.64</v>
      </c>
      <c r="H63" s="262"/>
      <c r="I63" s="263" t="str">
        <f t="shared" si="0"/>
        <v/>
      </c>
    </row>
    <row r="64" spans="1:9" ht="12" thickTop="1" thickBot="1">
      <c r="A64" s="249">
        <v>9</v>
      </c>
      <c r="B64" s="258"/>
      <c r="C64" s="382" t="s">
        <v>678</v>
      </c>
      <c r="D64" s="383"/>
      <c r="E64" s="383"/>
      <c r="F64" s="260" t="s">
        <v>646</v>
      </c>
      <c r="G64" s="265">
        <v>1.5449999999999999</v>
      </c>
      <c r="H64" s="262"/>
      <c r="I64" s="263" t="str">
        <f t="shared" si="0"/>
        <v/>
      </c>
    </row>
    <row r="65" spans="1:9" ht="14.5" thickTop="1">
      <c r="A65" s="249">
        <v>4</v>
      </c>
      <c r="B65" s="254" t="s">
        <v>679</v>
      </c>
      <c r="C65" s="379" t="s">
        <v>680</v>
      </c>
      <c r="D65" s="379"/>
      <c r="E65" s="379"/>
      <c r="F65" s="256"/>
      <c r="G65" s="256"/>
      <c r="H65" s="256"/>
      <c r="I65" s="256" t="str">
        <f t="shared" si="0"/>
        <v/>
      </c>
    </row>
    <row r="66" spans="1:9" ht="13">
      <c r="A66" s="249">
        <v>5</v>
      </c>
      <c r="B66" s="254" t="s">
        <v>681</v>
      </c>
      <c r="C66" s="380" t="s">
        <v>682</v>
      </c>
      <c r="D66" s="380"/>
      <c r="E66" s="380"/>
      <c r="F66" s="257"/>
      <c r="G66" s="257"/>
      <c r="H66" s="257"/>
      <c r="I66" s="257" t="str">
        <f t="shared" si="0"/>
        <v/>
      </c>
    </row>
    <row r="67" spans="1:9" ht="12.5">
      <c r="A67" s="249">
        <v>6</v>
      </c>
      <c r="B67" s="254" t="s">
        <v>683</v>
      </c>
      <c r="C67" s="384" t="s">
        <v>684</v>
      </c>
      <c r="D67" s="384"/>
      <c r="E67" s="384"/>
      <c r="F67" s="264"/>
      <c r="G67" s="264"/>
      <c r="H67" s="264"/>
      <c r="I67" s="264" t="str">
        <f t="shared" si="0"/>
        <v/>
      </c>
    </row>
    <row r="68" spans="1:9" ht="36.25" customHeight="1" thickBot="1">
      <c r="A68" s="249">
        <v>8</v>
      </c>
      <c r="B68" s="258" t="s">
        <v>685</v>
      </c>
      <c r="C68" s="381" t="s">
        <v>686</v>
      </c>
      <c r="D68" s="381"/>
      <c r="E68" s="381"/>
      <c r="F68" s="259"/>
      <c r="G68" s="259"/>
      <c r="H68" s="259"/>
      <c r="I68" s="259" t="str">
        <f t="shared" si="0"/>
        <v/>
      </c>
    </row>
    <row r="69" spans="1:9" ht="12" thickTop="1" thickBot="1">
      <c r="A69" s="249">
        <v>9</v>
      </c>
      <c r="B69" s="258"/>
      <c r="C69" s="382" t="s">
        <v>687</v>
      </c>
      <c r="D69" s="383"/>
      <c r="E69" s="383"/>
      <c r="F69" s="260" t="s">
        <v>688</v>
      </c>
      <c r="G69" s="266">
        <v>41</v>
      </c>
      <c r="H69" s="262"/>
      <c r="I69" s="263" t="str">
        <f t="shared" si="0"/>
        <v/>
      </c>
    </row>
    <row r="70" spans="1:9" ht="12" thickTop="1" thickBot="1">
      <c r="A70" s="249">
        <v>9</v>
      </c>
      <c r="B70" s="258"/>
      <c r="C70" s="382" t="s">
        <v>689</v>
      </c>
      <c r="D70" s="383"/>
      <c r="E70" s="383"/>
      <c r="F70" s="260" t="s">
        <v>637</v>
      </c>
      <c r="G70" s="261">
        <v>1</v>
      </c>
      <c r="H70" s="262"/>
      <c r="I70" s="263" t="str">
        <f t="shared" si="0"/>
        <v/>
      </c>
    </row>
    <row r="71" spans="1:9" ht="16.899999999999999" customHeight="1" thickTop="1" thickBot="1">
      <c r="A71" s="249">
        <v>6</v>
      </c>
      <c r="B71" s="254" t="s">
        <v>690</v>
      </c>
      <c r="C71" s="384" t="s">
        <v>691</v>
      </c>
      <c r="D71" s="384"/>
      <c r="E71" s="384"/>
      <c r="F71" s="264"/>
      <c r="G71" s="264"/>
      <c r="H71" s="264"/>
      <c r="I71" s="264" t="str">
        <f t="shared" si="0"/>
        <v/>
      </c>
    </row>
    <row r="72" spans="1:9" ht="12" thickTop="1" thickBot="1">
      <c r="A72" s="249">
        <v>9</v>
      </c>
      <c r="B72" s="258"/>
      <c r="C72" s="382" t="s">
        <v>692</v>
      </c>
      <c r="D72" s="383"/>
      <c r="E72" s="383"/>
      <c r="F72" s="260" t="s">
        <v>3</v>
      </c>
      <c r="G72" s="261">
        <v>13</v>
      </c>
      <c r="H72" s="262"/>
      <c r="I72" s="263" t="str">
        <f t="shared" si="0"/>
        <v/>
      </c>
    </row>
    <row r="73" spans="1:9" ht="13.5" thickTop="1">
      <c r="A73" s="249">
        <v>5</v>
      </c>
      <c r="B73" s="254" t="s">
        <v>693</v>
      </c>
      <c r="C73" s="380" t="s">
        <v>694</v>
      </c>
      <c r="D73" s="380"/>
      <c r="E73" s="380"/>
      <c r="F73" s="257"/>
      <c r="G73" s="257"/>
      <c r="H73" s="257"/>
      <c r="I73" s="257" t="str">
        <f t="shared" si="0"/>
        <v/>
      </c>
    </row>
    <row r="74" spans="1:9" ht="13" thickBot="1">
      <c r="A74" s="249">
        <v>6</v>
      </c>
      <c r="B74" s="254" t="s">
        <v>695</v>
      </c>
      <c r="C74" s="384" t="s">
        <v>696</v>
      </c>
      <c r="D74" s="384"/>
      <c r="E74" s="384"/>
      <c r="F74" s="264"/>
      <c r="G74" s="264"/>
      <c r="H74" s="264"/>
      <c r="I74" s="264" t="str">
        <f t="shared" ref="I74:I106" si="1">IF(G74*H74=0,"",G74*H74)</f>
        <v/>
      </c>
    </row>
    <row r="75" spans="1:9" ht="12" thickTop="1" thickBot="1">
      <c r="A75" s="249">
        <v>9</v>
      </c>
      <c r="B75" s="258"/>
      <c r="C75" s="382" t="s">
        <v>697</v>
      </c>
      <c r="D75" s="383"/>
      <c r="E75" s="383"/>
      <c r="F75" s="260" t="s">
        <v>3</v>
      </c>
      <c r="G75" s="261">
        <v>2</v>
      </c>
      <c r="H75" s="262"/>
      <c r="I75" s="263" t="str">
        <f t="shared" si="1"/>
        <v/>
      </c>
    </row>
    <row r="76" spans="1:9" ht="13.5" thickTop="1">
      <c r="A76" s="249">
        <v>5</v>
      </c>
      <c r="B76" s="254" t="s">
        <v>698</v>
      </c>
      <c r="C76" s="380" t="s">
        <v>699</v>
      </c>
      <c r="D76" s="380"/>
      <c r="E76" s="380"/>
      <c r="F76" s="257"/>
      <c r="G76" s="257"/>
      <c r="H76" s="257"/>
      <c r="I76" s="257" t="str">
        <f t="shared" si="1"/>
        <v/>
      </c>
    </row>
    <row r="77" spans="1:9" ht="27.25" customHeight="1" thickBot="1">
      <c r="A77" s="249">
        <v>6</v>
      </c>
      <c r="B77" s="254" t="s">
        <v>700</v>
      </c>
      <c r="C77" s="384" t="s">
        <v>701</v>
      </c>
      <c r="D77" s="384"/>
      <c r="E77" s="384"/>
      <c r="F77" s="264"/>
      <c r="G77" s="264"/>
      <c r="H77" s="264"/>
      <c r="I77" s="264" t="str">
        <f t="shared" si="1"/>
        <v/>
      </c>
    </row>
    <row r="78" spans="1:9" ht="12" thickTop="1" thickBot="1">
      <c r="A78" s="249">
        <v>9</v>
      </c>
      <c r="B78" s="258"/>
      <c r="C78" s="382" t="s">
        <v>697</v>
      </c>
      <c r="D78" s="383"/>
      <c r="E78" s="383"/>
      <c r="F78" s="260" t="s">
        <v>3</v>
      </c>
      <c r="G78" s="261">
        <v>2</v>
      </c>
      <c r="H78" s="262"/>
      <c r="I78" s="263" t="str">
        <f t="shared" si="1"/>
        <v/>
      </c>
    </row>
    <row r="79" spans="1:9" ht="13.5" thickTop="1" thickBot="1">
      <c r="A79" s="249">
        <v>6</v>
      </c>
      <c r="B79" s="254" t="s">
        <v>702</v>
      </c>
      <c r="C79" s="384" t="s">
        <v>703</v>
      </c>
      <c r="D79" s="384"/>
      <c r="E79" s="384"/>
      <c r="F79" s="264"/>
      <c r="G79" s="264"/>
      <c r="H79" s="264"/>
      <c r="I79" s="264" t="str">
        <f t="shared" si="1"/>
        <v/>
      </c>
    </row>
    <row r="80" spans="1:9" ht="12" thickTop="1" thickBot="1">
      <c r="A80" s="249">
        <v>9</v>
      </c>
      <c r="B80" s="258"/>
      <c r="C80" s="382" t="s">
        <v>697</v>
      </c>
      <c r="D80" s="383"/>
      <c r="E80" s="383"/>
      <c r="F80" s="260" t="s">
        <v>3</v>
      </c>
      <c r="G80" s="261">
        <v>1</v>
      </c>
      <c r="H80" s="262"/>
      <c r="I80" s="263" t="str">
        <f t="shared" si="1"/>
        <v/>
      </c>
    </row>
    <row r="81" spans="1:9" ht="13.5" thickTop="1">
      <c r="A81" s="249">
        <v>5</v>
      </c>
      <c r="B81" s="254" t="s">
        <v>704</v>
      </c>
      <c r="C81" s="380" t="s">
        <v>705</v>
      </c>
      <c r="D81" s="380"/>
      <c r="E81" s="380"/>
      <c r="F81" s="257"/>
      <c r="G81" s="257"/>
      <c r="H81" s="257"/>
      <c r="I81" s="257" t="str">
        <f t="shared" si="1"/>
        <v/>
      </c>
    </row>
    <row r="82" spans="1:9" ht="16.899999999999999" customHeight="1" thickBot="1">
      <c r="A82" s="249">
        <v>6</v>
      </c>
      <c r="B82" s="254" t="s">
        <v>706</v>
      </c>
      <c r="C82" s="384" t="s">
        <v>707</v>
      </c>
      <c r="D82" s="384"/>
      <c r="E82" s="384"/>
      <c r="F82" s="264"/>
      <c r="G82" s="264"/>
      <c r="H82" s="264"/>
      <c r="I82" s="264" t="str">
        <f t="shared" si="1"/>
        <v/>
      </c>
    </row>
    <row r="83" spans="1:9" ht="12" thickTop="1" thickBot="1">
      <c r="A83" s="249">
        <v>9</v>
      </c>
      <c r="B83" s="258"/>
      <c r="C83" s="382" t="s">
        <v>708</v>
      </c>
      <c r="D83" s="383"/>
      <c r="E83" s="383"/>
      <c r="F83" s="260" t="s">
        <v>637</v>
      </c>
      <c r="G83" s="261">
        <v>1</v>
      </c>
      <c r="H83" s="262"/>
      <c r="I83" s="263" t="str">
        <f t="shared" si="1"/>
        <v/>
      </c>
    </row>
    <row r="84" spans="1:9" ht="14" thickTop="1" thickBot="1">
      <c r="A84" s="249">
        <v>5</v>
      </c>
      <c r="B84" s="254" t="s">
        <v>709</v>
      </c>
      <c r="C84" s="380" t="s">
        <v>710</v>
      </c>
      <c r="D84" s="380"/>
      <c r="E84" s="380"/>
      <c r="F84" s="257"/>
      <c r="G84" s="257"/>
      <c r="H84" s="257"/>
      <c r="I84" s="257" t="str">
        <f t="shared" si="1"/>
        <v/>
      </c>
    </row>
    <row r="85" spans="1:9" ht="27.25" customHeight="1" thickTop="1" thickBot="1">
      <c r="A85" s="249">
        <v>9</v>
      </c>
      <c r="B85" s="258"/>
      <c r="C85" s="382" t="s">
        <v>711</v>
      </c>
      <c r="D85" s="383"/>
      <c r="E85" s="383"/>
      <c r="F85" s="260" t="s">
        <v>616</v>
      </c>
      <c r="G85" s="261">
        <v>1</v>
      </c>
      <c r="H85" s="262"/>
      <c r="I85" s="263" t="str">
        <f t="shared" si="1"/>
        <v/>
      </c>
    </row>
    <row r="86" spans="1:9" ht="13.5" thickTop="1">
      <c r="A86" s="249">
        <v>5</v>
      </c>
      <c r="B86" s="254" t="s">
        <v>712</v>
      </c>
      <c r="C86" s="380" t="s">
        <v>713</v>
      </c>
      <c r="D86" s="380"/>
      <c r="E86" s="380"/>
      <c r="F86" s="257"/>
      <c r="G86" s="257"/>
      <c r="H86" s="257"/>
      <c r="I86" s="257" t="str">
        <f t="shared" si="1"/>
        <v/>
      </c>
    </row>
    <row r="87" spans="1:9" ht="11.5">
      <c r="A87" s="249">
        <v>8</v>
      </c>
      <c r="B87" s="258"/>
      <c r="C87" s="381" t="s">
        <v>714</v>
      </c>
      <c r="D87" s="381"/>
      <c r="E87" s="381"/>
      <c r="F87" s="259"/>
      <c r="G87" s="259"/>
      <c r="H87" s="259"/>
      <c r="I87" s="259" t="str">
        <f t="shared" si="1"/>
        <v/>
      </c>
    </row>
    <row r="88" spans="1:9" ht="13">
      <c r="A88" s="249">
        <v>5</v>
      </c>
      <c r="B88" s="254" t="s">
        <v>715</v>
      </c>
      <c r="C88" s="380" t="s">
        <v>716</v>
      </c>
      <c r="D88" s="380"/>
      <c r="E88" s="380"/>
      <c r="F88" s="257"/>
      <c r="G88" s="257"/>
      <c r="H88" s="257"/>
      <c r="I88" s="257" t="str">
        <f t="shared" si="1"/>
        <v/>
      </c>
    </row>
    <row r="89" spans="1:9" ht="11.5">
      <c r="A89" s="249">
        <v>8</v>
      </c>
      <c r="B89" s="258"/>
      <c r="C89" s="381" t="s">
        <v>717</v>
      </c>
      <c r="D89" s="381"/>
      <c r="E89" s="381"/>
      <c r="F89" s="259"/>
      <c r="G89" s="259"/>
      <c r="H89" s="259"/>
      <c r="I89" s="259" t="str">
        <f t="shared" si="1"/>
        <v/>
      </c>
    </row>
    <row r="90" spans="1:9" ht="13">
      <c r="A90" s="249">
        <v>5</v>
      </c>
      <c r="B90" s="254" t="s">
        <v>718</v>
      </c>
      <c r="C90" s="380" t="s">
        <v>719</v>
      </c>
      <c r="D90" s="380"/>
      <c r="E90" s="380"/>
      <c r="F90" s="257"/>
      <c r="G90" s="257"/>
      <c r="H90" s="257"/>
      <c r="I90" s="257" t="str">
        <f t="shared" si="1"/>
        <v/>
      </c>
    </row>
    <row r="91" spans="1:9" ht="11.5">
      <c r="A91" s="249">
        <v>8</v>
      </c>
      <c r="B91" s="258"/>
      <c r="C91" s="381" t="s">
        <v>717</v>
      </c>
      <c r="D91" s="381"/>
      <c r="E91" s="381"/>
      <c r="F91" s="259"/>
      <c r="G91" s="259"/>
      <c r="H91" s="259"/>
      <c r="I91" s="259" t="str">
        <f t="shared" si="1"/>
        <v/>
      </c>
    </row>
    <row r="92" spans="1:9" ht="13">
      <c r="A92" s="249">
        <v>5</v>
      </c>
      <c r="B92" s="254" t="s">
        <v>720</v>
      </c>
      <c r="C92" s="380" t="s">
        <v>721</v>
      </c>
      <c r="D92" s="380"/>
      <c r="E92" s="380"/>
      <c r="F92" s="257"/>
      <c r="G92" s="257"/>
      <c r="H92" s="257"/>
      <c r="I92" s="257" t="str">
        <f t="shared" si="1"/>
        <v/>
      </c>
    </row>
    <row r="93" spans="1:9" ht="11.5">
      <c r="A93" s="249">
        <v>8</v>
      </c>
      <c r="B93" s="258"/>
      <c r="C93" s="381" t="s">
        <v>717</v>
      </c>
      <c r="D93" s="381"/>
      <c r="E93" s="381"/>
      <c r="F93" s="259"/>
      <c r="G93" s="259"/>
      <c r="H93" s="259"/>
      <c r="I93" s="259" t="str">
        <f t="shared" si="1"/>
        <v/>
      </c>
    </row>
    <row r="94" spans="1:9" ht="27.25" customHeight="1">
      <c r="A94" s="249">
        <v>5</v>
      </c>
      <c r="B94" s="254" t="s">
        <v>722</v>
      </c>
      <c r="C94" s="380" t="s">
        <v>723</v>
      </c>
      <c r="D94" s="380"/>
      <c r="E94" s="380"/>
      <c r="F94" s="257"/>
      <c r="G94" s="257"/>
      <c r="H94" s="257"/>
      <c r="I94" s="257" t="str">
        <f t="shared" si="1"/>
        <v/>
      </c>
    </row>
    <row r="95" spans="1:9" ht="16.899999999999999" customHeight="1" thickBot="1">
      <c r="A95" s="249">
        <v>6</v>
      </c>
      <c r="B95" s="254" t="s">
        <v>724</v>
      </c>
      <c r="C95" s="384" t="s">
        <v>725</v>
      </c>
      <c r="D95" s="384"/>
      <c r="E95" s="384"/>
      <c r="F95" s="264"/>
      <c r="G95" s="264"/>
      <c r="H95" s="264"/>
      <c r="I95" s="264" t="str">
        <f t="shared" si="1"/>
        <v/>
      </c>
    </row>
    <row r="96" spans="1:9" ht="12" thickTop="1" thickBot="1">
      <c r="A96" s="249">
        <v>9</v>
      </c>
      <c r="B96" s="258"/>
      <c r="C96" s="382" t="s">
        <v>726</v>
      </c>
      <c r="D96" s="383"/>
      <c r="E96" s="383"/>
      <c r="F96" s="260" t="s">
        <v>600</v>
      </c>
      <c r="G96" s="266">
        <v>61.43</v>
      </c>
      <c r="H96" s="262"/>
      <c r="I96" s="263" t="str">
        <f t="shared" si="1"/>
        <v/>
      </c>
    </row>
    <row r="97" spans="1:9" ht="16.899999999999999" customHeight="1" thickTop="1">
      <c r="A97" s="249">
        <v>6</v>
      </c>
      <c r="B97" s="254" t="s">
        <v>727</v>
      </c>
      <c r="C97" s="384" t="s">
        <v>728</v>
      </c>
      <c r="D97" s="384"/>
      <c r="E97" s="384"/>
      <c r="F97" s="264"/>
      <c r="G97" s="264"/>
      <c r="H97" s="264"/>
      <c r="I97" s="264" t="str">
        <f t="shared" si="1"/>
        <v/>
      </c>
    </row>
    <row r="98" spans="1:9" ht="51.65" customHeight="1" thickBot="1">
      <c r="A98" s="249">
        <v>8</v>
      </c>
      <c r="B98" s="258" t="s">
        <v>729</v>
      </c>
      <c r="C98" s="381" t="s">
        <v>730</v>
      </c>
      <c r="D98" s="381"/>
      <c r="E98" s="381"/>
      <c r="F98" s="259"/>
      <c r="G98" s="259"/>
      <c r="H98" s="259"/>
      <c r="I98" s="259" t="str">
        <f t="shared" si="1"/>
        <v/>
      </c>
    </row>
    <row r="99" spans="1:9" ht="12" thickTop="1" thickBot="1">
      <c r="A99" s="249">
        <v>9</v>
      </c>
      <c r="B99" s="258"/>
      <c r="C99" s="382" t="s">
        <v>731</v>
      </c>
      <c r="D99" s="383"/>
      <c r="E99" s="383"/>
      <c r="F99" s="260" t="s">
        <v>688</v>
      </c>
      <c r="G99" s="266">
        <v>94.5</v>
      </c>
      <c r="H99" s="262"/>
      <c r="I99" s="263" t="str">
        <f t="shared" si="1"/>
        <v/>
      </c>
    </row>
    <row r="100" spans="1:9" ht="12" thickTop="1" thickBot="1">
      <c r="A100" s="249">
        <v>9</v>
      </c>
      <c r="B100" s="258"/>
      <c r="C100" s="382" t="s">
        <v>732</v>
      </c>
      <c r="D100" s="383"/>
      <c r="E100" s="383"/>
      <c r="F100" s="260" t="s">
        <v>637</v>
      </c>
      <c r="G100" s="261">
        <v>1</v>
      </c>
      <c r="H100" s="262"/>
      <c r="I100" s="263" t="str">
        <f t="shared" si="1"/>
        <v/>
      </c>
    </row>
    <row r="101" spans="1:9" ht="27.25" customHeight="1" thickTop="1" thickBot="1">
      <c r="A101" s="249">
        <v>9</v>
      </c>
      <c r="B101" s="258"/>
      <c r="C101" s="382" t="s">
        <v>733</v>
      </c>
      <c r="D101" s="383"/>
      <c r="E101" s="383"/>
      <c r="F101" s="260" t="s">
        <v>637</v>
      </c>
      <c r="G101" s="261">
        <v>1</v>
      </c>
      <c r="H101" s="262"/>
      <c r="I101" s="263" t="str">
        <f t="shared" si="1"/>
        <v/>
      </c>
    </row>
    <row r="102" spans="1:9" ht="14.5" thickTop="1">
      <c r="A102" s="249">
        <v>4</v>
      </c>
      <c r="B102" s="254" t="s">
        <v>734</v>
      </c>
      <c r="C102" s="385" t="s">
        <v>735</v>
      </c>
      <c r="D102" s="386"/>
      <c r="E102" s="387"/>
      <c r="F102" s="275"/>
      <c r="G102" s="275"/>
      <c r="H102" s="275"/>
      <c r="I102" s="275" t="str">
        <f t="shared" si="1"/>
        <v/>
      </c>
    </row>
    <row r="103" spans="1:9" ht="13.5" thickBot="1">
      <c r="A103" s="249">
        <v>5</v>
      </c>
      <c r="B103" s="273" t="s">
        <v>736</v>
      </c>
      <c r="C103" s="388" t="s">
        <v>737</v>
      </c>
      <c r="D103" s="389"/>
      <c r="E103" s="390"/>
      <c r="F103" s="276"/>
      <c r="G103" s="276"/>
      <c r="H103" s="276"/>
      <c r="I103" s="276" t="str">
        <f t="shared" si="1"/>
        <v/>
      </c>
    </row>
    <row r="104" spans="1:9" ht="12" thickTop="1" thickBot="1">
      <c r="A104" s="249">
        <v>9</v>
      </c>
      <c r="B104" s="274"/>
      <c r="C104" s="395" t="s">
        <v>629</v>
      </c>
      <c r="D104" s="396"/>
      <c r="E104" s="397"/>
      <c r="F104" s="277" t="s">
        <v>172</v>
      </c>
      <c r="G104" s="278"/>
      <c r="H104" s="279"/>
      <c r="I104" s="280" t="str">
        <f t="shared" si="1"/>
        <v/>
      </c>
    </row>
    <row r="105" spans="1:9" ht="13.5" customHeight="1" thickTop="1">
      <c r="A105" s="249">
        <v>5</v>
      </c>
      <c r="B105" s="273" t="s">
        <v>738</v>
      </c>
      <c r="C105" s="388" t="s">
        <v>739</v>
      </c>
      <c r="D105" s="389"/>
      <c r="E105" s="390"/>
      <c r="F105" s="276"/>
      <c r="G105" s="276"/>
      <c r="H105" s="276"/>
      <c r="I105" s="276" t="str">
        <f t="shared" si="1"/>
        <v/>
      </c>
    </row>
    <row r="106" spans="1:9" ht="38.25" customHeight="1">
      <c r="A106" s="249">
        <v>8</v>
      </c>
      <c r="B106" s="258"/>
      <c r="C106" s="398" t="s">
        <v>740</v>
      </c>
      <c r="D106" s="398"/>
      <c r="E106" s="398"/>
      <c r="F106" s="267"/>
      <c r="G106" s="267"/>
      <c r="H106" s="267"/>
      <c r="I106" s="267" t="str">
        <f t="shared" si="1"/>
        <v/>
      </c>
    </row>
    <row r="108" spans="1:9" ht="15.5">
      <c r="C108" s="399" t="s">
        <v>741</v>
      </c>
      <c r="D108" s="399"/>
      <c r="E108" s="399"/>
      <c r="F108" s="399"/>
      <c r="G108" s="399"/>
      <c r="H108" s="399"/>
      <c r="I108" s="399"/>
    </row>
    <row r="109" spans="1:9" ht="16.899999999999999" customHeight="1">
      <c r="C109" s="400" t="s">
        <v>742</v>
      </c>
      <c r="D109" s="401"/>
      <c r="E109" s="401"/>
      <c r="F109" s="402">
        <f>SUM(I5:I106)</f>
        <v>0</v>
      </c>
      <c r="G109" s="402"/>
      <c r="H109" s="402"/>
      <c r="I109" s="402"/>
    </row>
    <row r="110" spans="1:9" ht="14">
      <c r="C110" s="391" t="s">
        <v>743</v>
      </c>
      <c r="D110" s="392"/>
      <c r="E110" s="392"/>
      <c r="F110" s="393">
        <f>SUM(I9:I24)</f>
        <v>0</v>
      </c>
      <c r="G110" s="394"/>
      <c r="H110" s="394"/>
      <c r="I110" s="394"/>
    </row>
    <row r="111" spans="1:9" ht="14">
      <c r="C111" s="391" t="s">
        <v>744</v>
      </c>
      <c r="D111" s="392"/>
      <c r="E111" s="392"/>
      <c r="F111" s="393">
        <f>SUM(I30:I64)</f>
        <v>0</v>
      </c>
      <c r="G111" s="394"/>
      <c r="H111" s="394"/>
      <c r="I111" s="394"/>
    </row>
    <row r="112" spans="1:9" ht="14">
      <c r="C112" s="391" t="s">
        <v>745</v>
      </c>
      <c r="D112" s="392"/>
      <c r="E112" s="392"/>
      <c r="F112" s="393">
        <f>SUM(I69:I101)</f>
        <v>0</v>
      </c>
      <c r="G112" s="394"/>
      <c r="H112" s="394"/>
      <c r="I112" s="394"/>
    </row>
    <row r="113" spans="1:9" ht="15" thickBot="1">
      <c r="C113" s="413" t="s">
        <v>746</v>
      </c>
      <c r="D113" s="414"/>
      <c r="E113" s="414"/>
      <c r="F113" s="393"/>
      <c r="G113" s="394"/>
      <c r="H113" s="394"/>
      <c r="I113" s="394"/>
    </row>
    <row r="114" spans="1:9" ht="11.5">
      <c r="C114" s="415" t="s">
        <v>752</v>
      </c>
      <c r="D114" s="416"/>
      <c r="E114" s="416"/>
      <c r="F114" s="268"/>
      <c r="G114" s="268"/>
      <c r="H114" s="268"/>
      <c r="I114" s="269"/>
    </row>
    <row r="115" spans="1:9">
      <c r="C115" s="417"/>
      <c r="D115" s="418"/>
      <c r="E115" s="418"/>
      <c r="F115" s="418"/>
      <c r="G115" s="418"/>
      <c r="H115" s="418"/>
      <c r="I115" s="419"/>
    </row>
    <row r="116" spans="1:9">
      <c r="A116" s="270"/>
      <c r="C116" s="403" t="s">
        <v>747</v>
      </c>
      <c r="D116" s="404"/>
      <c r="E116" s="404"/>
      <c r="F116" s="405">
        <f>F109</f>
        <v>0</v>
      </c>
      <c r="G116" s="406"/>
      <c r="H116" s="406"/>
      <c r="I116" s="407"/>
    </row>
    <row r="117" spans="1:9">
      <c r="A117" s="270"/>
      <c r="C117" s="403" t="s">
        <v>748</v>
      </c>
      <c r="D117" s="404"/>
      <c r="E117" s="404"/>
      <c r="F117" s="405">
        <f>F116*0.2</f>
        <v>0</v>
      </c>
      <c r="G117" s="406"/>
      <c r="H117" s="406"/>
      <c r="I117" s="407"/>
    </row>
    <row r="118" spans="1:9" ht="11.5" thickBot="1">
      <c r="C118" s="408" t="s">
        <v>749</v>
      </c>
      <c r="D118" s="409"/>
      <c r="E118" s="409"/>
      <c r="F118" s="410">
        <f>F116+F117</f>
        <v>0</v>
      </c>
      <c r="G118" s="411"/>
      <c r="H118" s="411"/>
      <c r="I118" s="412"/>
    </row>
  </sheetData>
  <mergeCells count="124">
    <mergeCell ref="C117:E117"/>
    <mergeCell ref="F117:I117"/>
    <mergeCell ref="C118:E118"/>
    <mergeCell ref="F118:I118"/>
    <mergeCell ref="C113:E113"/>
    <mergeCell ref="F113:I113"/>
    <mergeCell ref="C114:E114"/>
    <mergeCell ref="C115:I115"/>
    <mergeCell ref="C116:E116"/>
    <mergeCell ref="F116:I116"/>
    <mergeCell ref="C110:E110"/>
    <mergeCell ref="F110:I110"/>
    <mergeCell ref="C111:E111"/>
    <mergeCell ref="F111:I111"/>
    <mergeCell ref="C112:E112"/>
    <mergeCell ref="F112:I112"/>
    <mergeCell ref="C104:E104"/>
    <mergeCell ref="C105:E105"/>
    <mergeCell ref="C106:E106"/>
    <mergeCell ref="C108:I108"/>
    <mergeCell ref="C109:E109"/>
    <mergeCell ref="F109:I109"/>
    <mergeCell ref="C98:E98"/>
    <mergeCell ref="C99:E99"/>
    <mergeCell ref="C100:E100"/>
    <mergeCell ref="C101:E101"/>
    <mergeCell ref="C102:E102"/>
    <mergeCell ref="C103:E103"/>
    <mergeCell ref="C92:E92"/>
    <mergeCell ref="C93:E93"/>
    <mergeCell ref="C94:E94"/>
    <mergeCell ref="C95:E95"/>
    <mergeCell ref="C96:E96"/>
    <mergeCell ref="C97:E97"/>
    <mergeCell ref="C86:E86"/>
    <mergeCell ref="C87:E87"/>
    <mergeCell ref="C88:E88"/>
    <mergeCell ref="C89:E89"/>
    <mergeCell ref="C90:E90"/>
    <mergeCell ref="C91:E91"/>
    <mergeCell ref="C80:E80"/>
    <mergeCell ref="C81:E81"/>
    <mergeCell ref="C82:E82"/>
    <mergeCell ref="C83:E83"/>
    <mergeCell ref="C84:E84"/>
    <mergeCell ref="C85:E85"/>
    <mergeCell ref="C74:E74"/>
    <mergeCell ref="C75:E75"/>
    <mergeCell ref="C76:E76"/>
    <mergeCell ref="C77:E77"/>
    <mergeCell ref="C78:E78"/>
    <mergeCell ref="C79:E79"/>
    <mergeCell ref="C68:E68"/>
    <mergeCell ref="C69:E69"/>
    <mergeCell ref="C70:E70"/>
    <mergeCell ref="C71:E71"/>
    <mergeCell ref="C72:E72"/>
    <mergeCell ref="C73:E73"/>
    <mergeCell ref="C62:E62"/>
    <mergeCell ref="C63:E63"/>
    <mergeCell ref="C64:E64"/>
    <mergeCell ref="C65:E65"/>
    <mergeCell ref="C66:E66"/>
    <mergeCell ref="C67:E67"/>
    <mergeCell ref="C56:E56"/>
    <mergeCell ref="C57:E57"/>
    <mergeCell ref="C58:E58"/>
    <mergeCell ref="C59:E59"/>
    <mergeCell ref="C60:E60"/>
    <mergeCell ref="C61:E61"/>
    <mergeCell ref="C50:E50"/>
    <mergeCell ref="C51:E51"/>
    <mergeCell ref="C52:E52"/>
    <mergeCell ref="C53:E53"/>
    <mergeCell ref="C54:E54"/>
    <mergeCell ref="C55:E55"/>
    <mergeCell ref="C44:E44"/>
    <mergeCell ref="C45:E45"/>
    <mergeCell ref="C46:E46"/>
    <mergeCell ref="C47:E47"/>
    <mergeCell ref="C48:E48"/>
    <mergeCell ref="C49:E49"/>
    <mergeCell ref="C38:E38"/>
    <mergeCell ref="C39:E39"/>
    <mergeCell ref="C40:E40"/>
    <mergeCell ref="C41:E41"/>
    <mergeCell ref="C42:E42"/>
    <mergeCell ref="C43:E43"/>
    <mergeCell ref="C32:E32"/>
    <mergeCell ref="C33:E33"/>
    <mergeCell ref="C34:E34"/>
    <mergeCell ref="C35:E35"/>
    <mergeCell ref="C36:E36"/>
    <mergeCell ref="C37:E37"/>
    <mergeCell ref="C26:E26"/>
    <mergeCell ref="C27:E27"/>
    <mergeCell ref="C28:E28"/>
    <mergeCell ref="C29:E29"/>
    <mergeCell ref="C30:E30"/>
    <mergeCell ref="C31:E31"/>
    <mergeCell ref="C20:E20"/>
    <mergeCell ref="C21:E21"/>
    <mergeCell ref="C22:E22"/>
    <mergeCell ref="C23:E23"/>
    <mergeCell ref="C24:E24"/>
    <mergeCell ref="C25:E25"/>
    <mergeCell ref="C17:E17"/>
    <mergeCell ref="C18:E18"/>
    <mergeCell ref="C19:E19"/>
    <mergeCell ref="C8:E8"/>
    <mergeCell ref="C9:E9"/>
    <mergeCell ref="C10:E10"/>
    <mergeCell ref="C11:E11"/>
    <mergeCell ref="C12:E12"/>
    <mergeCell ref="C13:E13"/>
    <mergeCell ref="C2:E2"/>
    <mergeCell ref="C3:E3"/>
    <mergeCell ref="C4:E4"/>
    <mergeCell ref="C5:E5"/>
    <mergeCell ref="C6:E6"/>
    <mergeCell ref="C7:E7"/>
    <mergeCell ref="C14:E14"/>
    <mergeCell ref="C15:E15"/>
    <mergeCell ref="C16:E16"/>
  </mergeCells>
  <pageMargins left="0.7" right="0.7" top="0.75" bottom="0.75" header="0.3" footer="0.3"/>
  <pageSetup paperSize="9" scale="92"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94"/>
  <sheetViews>
    <sheetView showZeros="0" workbookViewId="0">
      <pane ySplit="4" topLeftCell="A175" activePane="bottomLeft" state="frozen"/>
      <selection pane="bottomLeft" activeCell="F164" sqref="F164"/>
    </sheetView>
  </sheetViews>
  <sheetFormatPr baseColWidth="10" defaultColWidth="10" defaultRowHeight="15" customHeight="1"/>
  <cols>
    <col min="1" max="1" width="13.44140625" style="181" customWidth="1"/>
    <col min="2" max="2" width="7" style="181" hidden="1" customWidth="1"/>
    <col min="3" max="3" width="48.77734375" style="181" customWidth="1"/>
    <col min="4" max="4" width="9.109375" style="181" customWidth="1"/>
    <col min="5" max="5" width="10" style="181" hidden="1" customWidth="1"/>
    <col min="6" max="7" width="10.109375" style="181" customWidth="1"/>
    <col min="8" max="8" width="10.77734375" style="181" hidden="1" customWidth="1"/>
    <col min="9" max="9" width="14.6640625" style="181" customWidth="1"/>
    <col min="10" max="12" width="10" style="181" hidden="1" customWidth="1"/>
    <col min="13" max="13" width="14.6640625" style="181" customWidth="1"/>
    <col min="14" max="14" width="10" style="181" hidden="1" customWidth="1"/>
    <col min="15" max="15" width="10" style="181" customWidth="1"/>
    <col min="16" max="16384" width="10" style="181"/>
  </cols>
  <sheetData>
    <row r="1" spans="1:14" ht="22.5" customHeight="1" thickBot="1">
      <c r="A1" s="434" t="s">
        <v>580</v>
      </c>
      <c r="B1" s="435"/>
      <c r="C1" s="436"/>
      <c r="D1" s="436"/>
      <c r="E1" s="437"/>
      <c r="F1" s="436"/>
      <c r="G1" s="437"/>
      <c r="H1" s="436"/>
      <c r="I1" s="436"/>
      <c r="J1" s="437"/>
      <c r="K1" s="437"/>
      <c r="L1" s="437"/>
      <c r="M1" s="438"/>
      <c r="N1" s="239"/>
    </row>
    <row r="2" spans="1:14" ht="15" customHeight="1">
      <c r="A2" s="238"/>
      <c r="B2" s="238"/>
      <c r="C2" s="238"/>
      <c r="D2" s="238"/>
      <c r="E2" s="238"/>
      <c r="F2" s="238"/>
      <c r="G2" s="238"/>
      <c r="H2" s="238"/>
      <c r="I2" s="238"/>
      <c r="J2" s="238"/>
      <c r="K2" s="238"/>
      <c r="L2" s="238"/>
      <c r="M2" s="238"/>
    </row>
    <row r="3" spans="1:14" ht="15" customHeight="1">
      <c r="A3" s="237"/>
      <c r="B3" s="236"/>
      <c r="C3" s="237"/>
      <c r="D3" s="439"/>
      <c r="E3" s="426"/>
      <c r="F3" s="440"/>
      <c r="G3" s="441"/>
      <c r="H3" s="440"/>
      <c r="I3" s="440"/>
      <c r="J3" s="426"/>
      <c r="K3" s="426"/>
      <c r="L3" s="426"/>
      <c r="M3" s="440"/>
      <c r="N3" s="236"/>
    </row>
    <row r="4" spans="1:14" ht="15" customHeight="1">
      <c r="A4" s="233" t="s">
        <v>1</v>
      </c>
      <c r="B4" s="235" t="s">
        <v>340</v>
      </c>
      <c r="C4" s="232" t="s">
        <v>2</v>
      </c>
      <c r="D4" s="233" t="s">
        <v>3</v>
      </c>
      <c r="E4" s="234"/>
      <c r="F4" s="232" t="s">
        <v>339</v>
      </c>
      <c r="G4" s="233" t="s">
        <v>338</v>
      </c>
      <c r="H4" s="233" t="s">
        <v>337</v>
      </c>
      <c r="I4" s="232" t="s">
        <v>4</v>
      </c>
      <c r="M4" s="232" t="s">
        <v>336</v>
      </c>
      <c r="N4" s="231" t="s">
        <v>335</v>
      </c>
    </row>
    <row r="5" spans="1:14" ht="25.5" customHeight="1">
      <c r="A5" s="221" t="s">
        <v>581</v>
      </c>
      <c r="B5" s="191"/>
      <c r="C5" s="230" t="s">
        <v>580</v>
      </c>
      <c r="D5" s="205"/>
      <c r="E5" s="204"/>
      <c r="F5" s="204"/>
      <c r="G5" s="204"/>
      <c r="H5" s="204"/>
      <c r="I5" s="204"/>
      <c r="J5" s="204"/>
      <c r="K5" s="204"/>
      <c r="L5" s="204"/>
      <c r="M5" s="204"/>
      <c r="N5" s="191"/>
    </row>
    <row r="6" spans="1:14" ht="22.5" customHeight="1">
      <c r="A6" s="190"/>
      <c r="B6" s="198"/>
      <c r="C6" s="216" t="s">
        <v>579</v>
      </c>
      <c r="D6" s="205"/>
      <c r="E6" s="204"/>
      <c r="F6" s="204"/>
      <c r="G6" s="204"/>
      <c r="H6" s="204"/>
      <c r="I6" s="204"/>
      <c r="J6" s="204"/>
      <c r="K6" s="204"/>
      <c r="L6" s="204"/>
      <c r="M6" s="204"/>
      <c r="N6" s="191"/>
    </row>
    <row r="7" spans="1:14" ht="18" customHeight="1">
      <c r="A7" s="221" t="s">
        <v>578</v>
      </c>
      <c r="B7" s="198"/>
      <c r="C7" s="197" t="s">
        <v>577</v>
      </c>
      <c r="D7" s="205"/>
      <c r="E7" s="204"/>
      <c r="F7" s="204"/>
      <c r="G7" s="204"/>
      <c r="H7" s="204"/>
      <c r="I7" s="204"/>
      <c r="J7" s="204"/>
      <c r="K7" s="204"/>
      <c r="L7" s="204"/>
      <c r="M7" s="192">
        <f>SUM(M8:M11)</f>
        <v>0</v>
      </c>
      <c r="N7" s="191"/>
    </row>
    <row r="8" spans="1:14" ht="18" customHeight="1">
      <c r="A8" s="190"/>
      <c r="B8" s="198"/>
      <c r="C8" s="201" t="s">
        <v>343</v>
      </c>
      <c r="D8" s="196" t="s">
        <v>7</v>
      </c>
      <c r="E8" s="195"/>
      <c r="F8" s="195">
        <v>0</v>
      </c>
      <c r="G8" s="195"/>
      <c r="H8" s="194">
        <v>6</v>
      </c>
      <c r="I8" s="192"/>
      <c r="J8" s="193"/>
      <c r="K8" s="192"/>
      <c r="L8" s="192"/>
      <c r="M8" s="192"/>
      <c r="N8" s="191"/>
    </row>
    <row r="9" spans="1:14" ht="18" customHeight="1">
      <c r="A9" s="190"/>
      <c r="B9" s="198"/>
      <c r="C9" s="201" t="s">
        <v>576</v>
      </c>
      <c r="D9" s="196" t="s">
        <v>7</v>
      </c>
      <c r="E9" s="195"/>
      <c r="F9" s="195"/>
      <c r="G9" s="195"/>
      <c r="H9" s="194"/>
      <c r="I9" s="192"/>
      <c r="J9" s="193"/>
      <c r="K9" s="192"/>
      <c r="L9" s="192"/>
      <c r="M9" s="192"/>
      <c r="N9" s="187"/>
    </row>
    <row r="10" spans="1:14" ht="18" customHeight="1">
      <c r="A10" s="190"/>
      <c r="B10" s="198"/>
      <c r="C10" s="201" t="s">
        <v>575</v>
      </c>
      <c r="D10" s="196" t="s">
        <v>11</v>
      </c>
      <c r="E10" s="194"/>
      <c r="F10" s="194">
        <v>1</v>
      </c>
      <c r="G10" s="194"/>
      <c r="H10" s="194">
        <v>6</v>
      </c>
      <c r="I10" s="192"/>
      <c r="J10" s="193"/>
      <c r="K10" s="192"/>
      <c r="L10" s="192"/>
      <c r="M10" s="192">
        <f>IF(ISNUMBER($K10),IF(ISNUMBER($G10),ROUND($K10*$G10,2),ROUND($K10*$F10,2)),IF(ISNUMBER($G10),ROUND($I10*$G10,2),ROUND($I10*$F10,2)))</f>
        <v>0</v>
      </c>
      <c r="N10" s="191"/>
    </row>
    <row r="11" spans="1:14" ht="18" customHeight="1">
      <c r="A11" s="190"/>
      <c r="B11" s="198"/>
      <c r="C11" s="201" t="s">
        <v>574</v>
      </c>
      <c r="D11" s="196" t="s">
        <v>51</v>
      </c>
      <c r="E11" s="194"/>
      <c r="F11" s="194">
        <v>350</v>
      </c>
      <c r="G11" s="194"/>
      <c r="H11" s="194">
        <v>6</v>
      </c>
      <c r="I11" s="192"/>
      <c r="J11" s="193"/>
      <c r="K11" s="192"/>
      <c r="L11" s="192"/>
      <c r="M11" s="192">
        <f>IF(ISNUMBER($K11),IF(ISNUMBER($G11),ROUND($K11*$G11,2),ROUND($K11*$F11,2)),IF(ISNUMBER($G11),ROUND($I11*$G11,2),ROUND($I11*$F11,2)))</f>
        <v>0</v>
      </c>
      <c r="N11" s="191"/>
    </row>
    <row r="12" spans="1:14" ht="15" hidden="1" customHeight="1">
      <c r="A12" s="423" t="s">
        <v>573</v>
      </c>
      <c r="B12" s="424"/>
      <c r="C12" s="425"/>
      <c r="D12" s="425"/>
      <c r="E12" s="426"/>
      <c r="F12" s="425"/>
      <c r="G12" s="427"/>
      <c r="H12" s="425"/>
      <c r="I12" s="428"/>
      <c r="M12" s="200">
        <f>M$8+SUM(M$10:M$11)</f>
        <v>0</v>
      </c>
      <c r="N12" s="199"/>
    </row>
    <row r="13" spans="1:14" ht="18" customHeight="1">
      <c r="A13" s="221" t="s">
        <v>572</v>
      </c>
      <c r="B13" s="198"/>
      <c r="C13" s="197" t="s">
        <v>571</v>
      </c>
      <c r="D13" s="205"/>
      <c r="E13" s="204"/>
      <c r="F13" s="204"/>
      <c r="G13" s="204"/>
      <c r="H13" s="204"/>
      <c r="I13" s="204"/>
      <c r="J13" s="204"/>
      <c r="K13" s="204"/>
      <c r="L13" s="204"/>
      <c r="M13" s="192">
        <f>SUM(M14:M17)</f>
        <v>0</v>
      </c>
      <c r="N13" s="191"/>
    </row>
    <row r="14" spans="1:14" ht="18" customHeight="1">
      <c r="A14" s="190"/>
      <c r="B14" s="198"/>
      <c r="C14" s="201" t="s">
        <v>343</v>
      </c>
      <c r="D14" s="196"/>
      <c r="E14" s="195"/>
      <c r="F14" s="195">
        <v>0</v>
      </c>
      <c r="G14" s="195"/>
      <c r="H14" s="194">
        <v>6</v>
      </c>
      <c r="I14" s="192"/>
      <c r="J14" s="193"/>
      <c r="K14" s="192"/>
      <c r="L14" s="192"/>
      <c r="M14" s="192">
        <f>IF(ISNUMBER($K14),IF(ISNUMBER($G14),ROUND($K14*$G14,2),ROUND($K14*$F14,2)),IF(ISNUMBER($G14),ROUND($I14*$G14,2),ROUND($I14*$F14,2)))</f>
        <v>0</v>
      </c>
      <c r="N14" s="191"/>
    </row>
    <row r="15" spans="1:14" ht="18" customHeight="1">
      <c r="A15" s="190"/>
      <c r="B15" s="198"/>
      <c r="C15" s="201" t="s">
        <v>570</v>
      </c>
      <c r="D15" s="196" t="s">
        <v>51</v>
      </c>
      <c r="E15" s="194"/>
      <c r="F15" s="194">
        <v>100</v>
      </c>
      <c r="G15" s="194"/>
      <c r="H15" s="194">
        <v>6</v>
      </c>
      <c r="I15" s="192"/>
      <c r="J15" s="193"/>
      <c r="K15" s="192"/>
      <c r="L15" s="192"/>
      <c r="M15" s="192">
        <f>IF(ISNUMBER($K15),IF(ISNUMBER($G15),ROUND($K15*$G15,2),ROUND($K15*$F15,2)),IF(ISNUMBER($G15),ROUND($I15*$G15,2),ROUND($I15*$F15,2)))</f>
        <v>0</v>
      </c>
      <c r="N15" s="191"/>
    </row>
    <row r="16" spans="1:14" ht="18" customHeight="1">
      <c r="A16" s="190"/>
      <c r="B16" s="198"/>
      <c r="C16" s="201" t="s">
        <v>569</v>
      </c>
      <c r="D16" s="196" t="s">
        <v>12</v>
      </c>
      <c r="E16" s="194"/>
      <c r="F16" s="194">
        <v>1</v>
      </c>
      <c r="G16" s="194"/>
      <c r="H16" s="194">
        <v>6</v>
      </c>
      <c r="I16" s="192"/>
      <c r="J16" s="193"/>
      <c r="K16" s="192"/>
      <c r="L16" s="192"/>
      <c r="M16" s="192">
        <f>IF(ISNUMBER($K16),IF(ISNUMBER($G16),ROUND($K16*$G16,2),ROUND($K16*$F16,2)),IF(ISNUMBER($G16),ROUND($I16*$G16,2),ROUND($I16*$F16,2)))</f>
        <v>0</v>
      </c>
      <c r="N16" s="191"/>
    </row>
    <row r="17" spans="1:14" ht="18" customHeight="1">
      <c r="A17" s="190"/>
      <c r="B17" s="198"/>
      <c r="C17" s="201" t="s">
        <v>568</v>
      </c>
      <c r="D17" s="196" t="s">
        <v>11</v>
      </c>
      <c r="E17" s="194"/>
      <c r="F17" s="194">
        <v>1</v>
      </c>
      <c r="G17" s="194"/>
      <c r="H17" s="194">
        <v>6</v>
      </c>
      <c r="I17" s="192"/>
      <c r="J17" s="193"/>
      <c r="K17" s="192"/>
      <c r="L17" s="192"/>
      <c r="M17" s="192">
        <f>IF(ISNUMBER($K17),IF(ISNUMBER($G17),ROUND($K17*$G17,2),ROUND($K17*$F17,2)),IF(ISNUMBER($G17),ROUND($I17*$G17,2),ROUND($I17*$F17,2)))</f>
        <v>0</v>
      </c>
      <c r="N17" s="191"/>
    </row>
    <row r="18" spans="1:14" ht="15" hidden="1" customHeight="1">
      <c r="A18" s="423" t="s">
        <v>567</v>
      </c>
      <c r="B18" s="424"/>
      <c r="C18" s="425"/>
      <c r="D18" s="425"/>
      <c r="E18" s="426"/>
      <c r="F18" s="425"/>
      <c r="G18" s="427"/>
      <c r="H18" s="425"/>
      <c r="I18" s="428"/>
      <c r="M18" s="200">
        <f>SUM(M$14:M$17)</f>
        <v>0</v>
      </c>
      <c r="N18" s="199"/>
    </row>
    <row r="19" spans="1:14" ht="18" customHeight="1">
      <c r="A19" s="221" t="s">
        <v>566</v>
      </c>
      <c r="B19" s="198"/>
      <c r="C19" s="197" t="s">
        <v>565</v>
      </c>
      <c r="D19" s="205"/>
      <c r="E19" s="204"/>
      <c r="F19" s="204"/>
      <c r="G19" s="204"/>
      <c r="H19" s="204"/>
      <c r="I19" s="204"/>
      <c r="J19" s="204"/>
      <c r="K19" s="204"/>
      <c r="L19" s="204"/>
      <c r="M19" s="192">
        <f>SUM(M20:M31)</f>
        <v>0</v>
      </c>
      <c r="N19" s="191"/>
    </row>
    <row r="20" spans="1:14" ht="18" customHeight="1">
      <c r="A20" s="190"/>
      <c r="B20" s="198"/>
      <c r="C20" s="201" t="s">
        <v>343</v>
      </c>
      <c r="D20" s="420"/>
      <c r="E20" s="421"/>
      <c r="F20" s="421"/>
      <c r="G20" s="421"/>
      <c r="H20" s="421"/>
      <c r="I20" s="421"/>
      <c r="J20" s="421"/>
      <c r="K20" s="421"/>
      <c r="L20" s="421"/>
      <c r="M20" s="422"/>
      <c r="N20" s="187"/>
    </row>
    <row r="21" spans="1:14" ht="18" customHeight="1">
      <c r="A21" s="221" t="s">
        <v>564</v>
      </c>
      <c r="B21" s="198"/>
      <c r="C21" s="229" t="s">
        <v>563</v>
      </c>
      <c r="D21" s="196" t="s">
        <v>11</v>
      </c>
      <c r="E21" s="194"/>
      <c r="F21" s="194">
        <v>1</v>
      </c>
      <c r="G21" s="194"/>
      <c r="H21" s="194">
        <v>6</v>
      </c>
      <c r="I21" s="192"/>
      <c r="J21" s="193"/>
      <c r="K21" s="192"/>
      <c r="L21" s="192"/>
      <c r="M21" s="192">
        <f>IF(ISNUMBER($K21),IF(ISNUMBER($G21),ROUND($K21*$G21,2),ROUND($K21*$F21,2)),IF(ISNUMBER($G21),ROUND($I21*$G21,2),ROUND($I21*$F21,2)))</f>
        <v>0</v>
      </c>
      <c r="N21" s="191"/>
    </row>
    <row r="22" spans="1:14" ht="18" customHeight="1">
      <c r="A22" s="221" t="s">
        <v>562</v>
      </c>
      <c r="B22" s="198"/>
      <c r="C22" s="197" t="s">
        <v>561</v>
      </c>
      <c r="D22" s="205"/>
      <c r="E22" s="204"/>
      <c r="F22" s="204"/>
      <c r="G22" s="204"/>
      <c r="H22" s="204"/>
      <c r="I22" s="204"/>
      <c r="J22" s="204"/>
      <c r="K22" s="204"/>
      <c r="L22" s="204"/>
      <c r="M22" s="204"/>
      <c r="N22" s="191"/>
    </row>
    <row r="23" spans="1:14" ht="18" customHeight="1">
      <c r="A23" s="190"/>
      <c r="B23" s="198"/>
      <c r="C23" s="201" t="s">
        <v>343</v>
      </c>
      <c r="D23" s="420"/>
      <c r="E23" s="421"/>
      <c r="F23" s="421"/>
      <c r="G23" s="421"/>
      <c r="H23" s="421"/>
      <c r="I23" s="421"/>
      <c r="J23" s="421"/>
      <c r="K23" s="421"/>
      <c r="L23" s="421"/>
      <c r="M23" s="422"/>
      <c r="N23" s="187"/>
    </row>
    <row r="24" spans="1:14" ht="18" customHeight="1">
      <c r="A24" s="221" t="s">
        <v>560</v>
      </c>
      <c r="B24" s="198"/>
      <c r="C24" s="197" t="s">
        <v>558</v>
      </c>
      <c r="D24" s="196" t="s">
        <v>11</v>
      </c>
      <c r="E24" s="194"/>
      <c r="F24" s="194">
        <v>1</v>
      </c>
      <c r="G24" s="194"/>
      <c r="H24" s="194">
        <v>6</v>
      </c>
      <c r="I24" s="192"/>
      <c r="J24" s="193"/>
      <c r="K24" s="192"/>
      <c r="L24" s="192"/>
      <c r="M24" s="192">
        <f t="shared" ref="M24:M30" si="0">IF(ISNUMBER($K24),IF(ISNUMBER($G24),ROUND($K24*$G24,2),ROUND($K24*$F24,2)),IF(ISNUMBER($G24),ROUND($I24*$G24,2),ROUND($I24*$F24,2)))</f>
        <v>0</v>
      </c>
      <c r="N24" s="191"/>
    </row>
    <row r="25" spans="1:14" ht="18" customHeight="1">
      <c r="A25" s="221" t="s">
        <v>559</v>
      </c>
      <c r="B25" s="198"/>
      <c r="C25" s="197" t="s">
        <v>365</v>
      </c>
      <c r="D25" s="196" t="s">
        <v>12</v>
      </c>
      <c r="E25" s="194"/>
      <c r="F25" s="194">
        <v>2</v>
      </c>
      <c r="G25" s="194"/>
      <c r="H25" s="194">
        <v>6</v>
      </c>
      <c r="I25" s="192"/>
      <c r="J25" s="193"/>
      <c r="K25" s="192"/>
      <c r="L25" s="192"/>
      <c r="M25" s="192">
        <f t="shared" si="0"/>
        <v>0</v>
      </c>
      <c r="N25" s="191"/>
    </row>
    <row r="26" spans="1:14" ht="18" customHeight="1">
      <c r="A26" s="221" t="s">
        <v>557</v>
      </c>
      <c r="B26" s="198"/>
      <c r="C26" s="197" t="s">
        <v>363</v>
      </c>
      <c r="D26" s="196" t="s">
        <v>11</v>
      </c>
      <c r="E26" s="194"/>
      <c r="F26" s="194">
        <v>2</v>
      </c>
      <c r="G26" s="194"/>
      <c r="H26" s="194">
        <v>6</v>
      </c>
      <c r="I26" s="192"/>
      <c r="J26" s="193"/>
      <c r="K26" s="192"/>
      <c r="L26" s="192"/>
      <c r="M26" s="192">
        <f t="shared" si="0"/>
        <v>0</v>
      </c>
      <c r="N26" s="191"/>
    </row>
    <row r="27" spans="1:14" ht="18" customHeight="1">
      <c r="A27" s="221" t="s">
        <v>556</v>
      </c>
      <c r="B27" s="198"/>
      <c r="C27" s="197" t="s">
        <v>361</v>
      </c>
      <c r="D27" s="196" t="s">
        <v>51</v>
      </c>
      <c r="E27" s="194"/>
      <c r="F27" s="194">
        <v>30</v>
      </c>
      <c r="G27" s="194"/>
      <c r="H27" s="194">
        <v>6</v>
      </c>
      <c r="I27" s="192"/>
      <c r="J27" s="193"/>
      <c r="K27" s="192"/>
      <c r="L27" s="192"/>
      <c r="M27" s="192">
        <f t="shared" si="0"/>
        <v>0</v>
      </c>
      <c r="N27" s="191"/>
    </row>
    <row r="28" spans="1:14" ht="18" customHeight="1">
      <c r="A28" s="221" t="s">
        <v>555</v>
      </c>
      <c r="B28" s="198"/>
      <c r="C28" s="197" t="s">
        <v>359</v>
      </c>
      <c r="D28" s="196" t="s">
        <v>11</v>
      </c>
      <c r="E28" s="194"/>
      <c r="F28" s="194">
        <v>2</v>
      </c>
      <c r="G28" s="194"/>
      <c r="H28" s="194">
        <v>6</v>
      </c>
      <c r="I28" s="192"/>
      <c r="J28" s="193"/>
      <c r="K28" s="192"/>
      <c r="L28" s="192"/>
      <c r="M28" s="192">
        <f t="shared" si="0"/>
        <v>0</v>
      </c>
      <c r="N28" s="191"/>
    </row>
    <row r="29" spans="1:14" ht="18" customHeight="1">
      <c r="A29" s="221" t="s">
        <v>554</v>
      </c>
      <c r="B29" s="198"/>
      <c r="C29" s="197" t="s">
        <v>357</v>
      </c>
      <c r="D29" s="196" t="s">
        <v>11</v>
      </c>
      <c r="E29" s="194"/>
      <c r="F29" s="194">
        <v>1</v>
      </c>
      <c r="G29" s="194"/>
      <c r="H29" s="194">
        <v>6</v>
      </c>
      <c r="I29" s="192"/>
      <c r="J29" s="193"/>
      <c r="K29" s="192"/>
      <c r="L29" s="192"/>
      <c r="M29" s="192">
        <f t="shared" si="0"/>
        <v>0</v>
      </c>
      <c r="N29" s="191"/>
    </row>
    <row r="30" spans="1:14" ht="18" customHeight="1">
      <c r="A30" s="221" t="s">
        <v>553</v>
      </c>
      <c r="B30" s="198"/>
      <c r="C30" s="197" t="s">
        <v>347</v>
      </c>
      <c r="D30" s="196" t="s">
        <v>11</v>
      </c>
      <c r="E30" s="194"/>
      <c r="F30" s="194">
        <v>1</v>
      </c>
      <c r="G30" s="194"/>
      <c r="H30" s="194">
        <v>6</v>
      </c>
      <c r="I30" s="192"/>
      <c r="J30" s="193"/>
      <c r="K30" s="192"/>
      <c r="L30" s="192"/>
      <c r="M30" s="192">
        <f t="shared" si="0"/>
        <v>0</v>
      </c>
      <c r="N30" s="191"/>
    </row>
    <row r="31" spans="1:14" ht="15" hidden="1" customHeight="1">
      <c r="A31" s="423" t="s">
        <v>552</v>
      </c>
      <c r="B31" s="424"/>
      <c r="C31" s="425"/>
      <c r="D31" s="425"/>
      <c r="E31" s="426"/>
      <c r="F31" s="425"/>
      <c r="G31" s="427"/>
      <c r="H31" s="425"/>
      <c r="I31" s="428"/>
      <c r="M31" s="200">
        <f>M$21+SUM(M$24:M$30)</f>
        <v>0</v>
      </c>
      <c r="N31" s="199"/>
    </row>
    <row r="32" spans="1:14" ht="15" customHeight="1">
      <c r="A32" s="210"/>
      <c r="B32" s="223"/>
      <c r="C32" s="210"/>
      <c r="D32" s="210"/>
      <c r="E32" s="208"/>
      <c r="F32" s="210"/>
      <c r="G32" s="211"/>
      <c r="H32" s="210"/>
      <c r="I32" s="209"/>
      <c r="J32" s="208"/>
      <c r="K32" s="208"/>
      <c r="L32" s="208"/>
      <c r="M32" s="207"/>
      <c r="N32" s="199"/>
    </row>
    <row r="33" spans="1:14" ht="15" customHeight="1">
      <c r="A33" s="221" t="s">
        <v>551</v>
      </c>
      <c r="B33" s="223"/>
      <c r="C33" s="212" t="s">
        <v>550</v>
      </c>
      <c r="D33" s="222"/>
      <c r="E33" s="208"/>
      <c r="F33" s="210"/>
      <c r="G33" s="211"/>
      <c r="H33" s="210"/>
      <c r="I33" s="209"/>
      <c r="J33" s="208"/>
      <c r="K33" s="208"/>
      <c r="L33" s="208"/>
      <c r="M33" s="192">
        <f>SUM(M34:M35)</f>
        <v>0</v>
      </c>
      <c r="N33" s="199"/>
    </row>
    <row r="34" spans="1:14" ht="15" customHeight="1">
      <c r="A34" s="221"/>
      <c r="B34" s="223"/>
      <c r="C34" s="201" t="s">
        <v>343</v>
      </c>
      <c r="D34" s="196" t="s">
        <v>7</v>
      </c>
      <c r="E34" s="195"/>
      <c r="F34" s="195">
        <v>0</v>
      </c>
      <c r="G34" s="195"/>
      <c r="H34" s="194">
        <v>6</v>
      </c>
      <c r="I34" s="192"/>
      <c r="J34" s="193"/>
      <c r="K34" s="192"/>
      <c r="L34" s="192"/>
      <c r="M34" s="192"/>
      <c r="N34" s="199"/>
    </row>
    <row r="35" spans="1:14" ht="15" customHeight="1">
      <c r="A35" s="221"/>
      <c r="B35" s="223"/>
      <c r="C35" s="201" t="s">
        <v>549</v>
      </c>
      <c r="D35" s="196" t="s">
        <v>11</v>
      </c>
      <c r="E35" s="194"/>
      <c r="F35" s="194">
        <v>1</v>
      </c>
      <c r="G35" s="194"/>
      <c r="H35" s="194">
        <v>6</v>
      </c>
      <c r="I35" s="192"/>
      <c r="J35" s="193"/>
      <c r="K35" s="192"/>
      <c r="L35" s="192"/>
      <c r="M35" s="192">
        <f>IF(ISNUMBER($K35),IF(ISNUMBER($G35),ROUND($K35*$G35,2),ROUND($K35*$F35,2)),IF(ISNUMBER($G35),ROUND($I35*$G35,2),ROUND($I35*$F35,2)))</f>
        <v>0</v>
      </c>
      <c r="N35" s="199"/>
    </row>
    <row r="36" spans="1:14" ht="15" customHeight="1">
      <c r="A36" s="221"/>
      <c r="B36" s="223"/>
      <c r="C36" s="212"/>
      <c r="D36" s="210"/>
      <c r="E36" s="208"/>
      <c r="F36" s="210"/>
      <c r="G36" s="211"/>
      <c r="H36" s="210"/>
      <c r="I36" s="209"/>
      <c r="J36" s="208"/>
      <c r="K36" s="208"/>
      <c r="L36" s="208"/>
      <c r="M36" s="207"/>
      <c r="N36" s="199"/>
    </row>
    <row r="37" spans="1:14" ht="15" customHeight="1">
      <c r="A37" s="221" t="s">
        <v>548</v>
      </c>
      <c r="B37" s="228"/>
      <c r="C37" s="227" t="s">
        <v>344</v>
      </c>
      <c r="D37" s="226" t="s">
        <v>11</v>
      </c>
      <c r="E37" s="224"/>
      <c r="F37" s="194">
        <v>1</v>
      </c>
      <c r="G37" s="211"/>
      <c r="H37" s="225"/>
      <c r="I37" s="209"/>
      <c r="J37" s="224"/>
      <c r="K37" s="224"/>
      <c r="L37" s="224"/>
      <c r="M37" s="192">
        <f>IF(ISNUMBER($K37),IF(ISNUMBER($G37),ROUND($K37*$G37,2),ROUND($K37*$F37,2)),IF(ISNUMBER($G37),ROUND($I37*$G37,2),ROUND($I37*$F37,2)))</f>
        <v>0</v>
      </c>
      <c r="N37" s="199"/>
    </row>
    <row r="38" spans="1:14" ht="15" customHeight="1">
      <c r="A38" s="221"/>
      <c r="B38" s="223"/>
      <c r="C38" s="212"/>
      <c r="D38" s="222"/>
      <c r="E38" s="208"/>
      <c r="F38" s="210"/>
      <c r="G38" s="211"/>
      <c r="H38" s="210"/>
      <c r="I38" s="209"/>
      <c r="J38" s="208"/>
      <c r="K38" s="208"/>
      <c r="L38" s="208"/>
      <c r="M38" s="207"/>
      <c r="N38" s="199"/>
    </row>
    <row r="39" spans="1:14" ht="18" customHeight="1">
      <c r="A39" s="221" t="s">
        <v>547</v>
      </c>
      <c r="B39" s="198"/>
      <c r="C39" s="197" t="s">
        <v>546</v>
      </c>
      <c r="D39" s="196"/>
      <c r="E39" s="195"/>
      <c r="F39" s="195">
        <v>0</v>
      </c>
      <c r="G39" s="195"/>
      <c r="H39" s="194">
        <v>6</v>
      </c>
      <c r="I39" s="192"/>
      <c r="J39" s="193"/>
      <c r="K39" s="192"/>
      <c r="L39" s="192"/>
      <c r="M39" s="192">
        <f>SUM(M40:M45)</f>
        <v>0</v>
      </c>
      <c r="N39" s="191"/>
    </row>
    <row r="40" spans="1:14" ht="18" customHeight="1">
      <c r="A40" s="202" t="s">
        <v>545</v>
      </c>
      <c r="B40" s="214"/>
      <c r="C40" s="201" t="s">
        <v>343</v>
      </c>
      <c r="D40" s="196" t="s">
        <v>7</v>
      </c>
      <c r="E40" s="194"/>
      <c r="F40" s="194"/>
      <c r="G40" s="194"/>
      <c r="H40" s="194"/>
      <c r="I40" s="192"/>
      <c r="J40" s="193"/>
      <c r="K40" s="192"/>
      <c r="L40" s="192"/>
      <c r="M40" s="192"/>
      <c r="N40" s="187"/>
    </row>
    <row r="41" spans="1:14" ht="18" customHeight="1">
      <c r="A41" s="202" t="s">
        <v>544</v>
      </c>
      <c r="B41" s="214"/>
      <c r="C41" s="201" t="s">
        <v>543</v>
      </c>
      <c r="D41" s="196" t="s">
        <v>12</v>
      </c>
      <c r="E41" s="194"/>
      <c r="F41" s="194">
        <v>9</v>
      </c>
      <c r="G41" s="194"/>
      <c r="H41" s="194">
        <v>6</v>
      </c>
      <c r="I41" s="192"/>
      <c r="J41" s="193"/>
      <c r="K41" s="192"/>
      <c r="L41" s="192"/>
      <c r="M41" s="192">
        <f>IF(ISNUMBER($K41),IF(ISNUMBER($G41),ROUND($K41*$G41,2),ROUND($K41*$F41,2)),IF(ISNUMBER($G41),ROUND($I41*$G41,2),ROUND($I41*$F41,2)))</f>
        <v>0</v>
      </c>
      <c r="N41" s="191"/>
    </row>
    <row r="42" spans="1:14" ht="29.25" customHeight="1">
      <c r="A42" s="202" t="s">
        <v>542</v>
      </c>
      <c r="B42" s="214"/>
      <c r="C42" s="201" t="s">
        <v>541</v>
      </c>
      <c r="D42" s="196" t="s">
        <v>12</v>
      </c>
      <c r="E42" s="194"/>
      <c r="F42" s="194">
        <v>24</v>
      </c>
      <c r="G42" s="194"/>
      <c r="H42" s="194">
        <v>6</v>
      </c>
      <c r="I42" s="192"/>
      <c r="J42" s="193"/>
      <c r="K42" s="192"/>
      <c r="L42" s="192"/>
      <c r="M42" s="192">
        <f>IF(ISNUMBER($K42),IF(ISNUMBER($G42),ROUND($K42*$G42,2),ROUND($K42*$F42,2)),IF(ISNUMBER($G42),ROUND($I42*$G42,2),ROUND($I42*$F42,2)))</f>
        <v>0</v>
      </c>
      <c r="N42" s="191"/>
    </row>
    <row r="43" spans="1:14" ht="18" customHeight="1">
      <c r="A43" s="202" t="s">
        <v>540</v>
      </c>
      <c r="B43" s="214"/>
      <c r="C43" s="201" t="s">
        <v>539</v>
      </c>
      <c r="D43" s="196" t="s">
        <v>12</v>
      </c>
      <c r="E43" s="194"/>
      <c r="F43" s="194">
        <v>1</v>
      </c>
      <c r="G43" s="194"/>
      <c r="H43" s="194">
        <v>6</v>
      </c>
      <c r="I43" s="192"/>
      <c r="J43" s="193"/>
      <c r="K43" s="192"/>
      <c r="L43" s="192"/>
      <c r="M43" s="192">
        <f>IF(ISNUMBER($K43),IF(ISNUMBER($G43),ROUND($K43*$G43,2),ROUND($K43*$F43,2)),IF(ISNUMBER($G43),ROUND($I43*$G43,2),ROUND($I43*$F43,2)))</f>
        <v>0</v>
      </c>
      <c r="N43" s="191"/>
    </row>
    <row r="44" spans="1:14" ht="18" customHeight="1">
      <c r="A44" s="202" t="s">
        <v>538</v>
      </c>
      <c r="B44" s="214"/>
      <c r="C44" s="201" t="s">
        <v>537</v>
      </c>
      <c r="D44" s="196" t="s">
        <v>12</v>
      </c>
      <c r="E44" s="194"/>
      <c r="F44" s="194">
        <v>1</v>
      </c>
      <c r="G44" s="194"/>
      <c r="H44" s="194">
        <v>6</v>
      </c>
      <c r="I44" s="192"/>
      <c r="J44" s="193"/>
      <c r="K44" s="192"/>
      <c r="L44" s="192"/>
      <c r="M44" s="192">
        <f>IF(ISNUMBER($K44),IF(ISNUMBER($G44),ROUND($K44*$G44,2),ROUND($K44*$F44,2)),IF(ISNUMBER($G44),ROUND($I44*$G44,2),ROUND($I44*$F44,2)))</f>
        <v>0</v>
      </c>
      <c r="N44" s="191"/>
    </row>
    <row r="45" spans="1:14" ht="18" customHeight="1">
      <c r="A45" s="202" t="s">
        <v>536</v>
      </c>
      <c r="B45" s="214"/>
      <c r="C45" s="201" t="s">
        <v>177</v>
      </c>
      <c r="D45" s="196" t="s">
        <v>11</v>
      </c>
      <c r="E45" s="194"/>
      <c r="F45" s="194">
        <v>50</v>
      </c>
      <c r="G45" s="194"/>
      <c r="H45" s="194">
        <v>6</v>
      </c>
      <c r="I45" s="192"/>
      <c r="J45" s="193"/>
      <c r="K45" s="192"/>
      <c r="L45" s="192"/>
      <c r="M45" s="192"/>
      <c r="N45" s="191"/>
    </row>
    <row r="46" spans="1:14" ht="18" customHeight="1">
      <c r="A46" s="221"/>
      <c r="B46" s="198"/>
      <c r="C46" s="197"/>
      <c r="D46" s="196"/>
      <c r="E46" s="194"/>
      <c r="F46" s="194"/>
      <c r="G46" s="194"/>
      <c r="H46" s="194"/>
      <c r="I46" s="192"/>
      <c r="J46" s="193"/>
      <c r="K46" s="192"/>
      <c r="L46" s="192"/>
      <c r="M46" s="192"/>
      <c r="N46" s="191"/>
    </row>
    <row r="47" spans="1:14" ht="18" customHeight="1">
      <c r="A47" s="221" t="s">
        <v>535</v>
      </c>
      <c r="B47" s="198"/>
      <c r="C47" s="197" t="s">
        <v>534</v>
      </c>
      <c r="D47" s="205"/>
      <c r="E47" s="204"/>
      <c r="F47" s="204"/>
      <c r="G47" s="204"/>
      <c r="H47" s="204"/>
      <c r="I47" s="204"/>
      <c r="J47" s="204"/>
      <c r="K47" s="204"/>
      <c r="L47" s="204"/>
      <c r="M47" s="192">
        <f>SUM(M48:M55)</f>
        <v>0</v>
      </c>
      <c r="N47" s="191"/>
    </row>
    <row r="48" spans="1:14" ht="18" customHeight="1">
      <c r="A48" s="202" t="s">
        <v>533</v>
      </c>
      <c r="B48" s="198"/>
      <c r="C48" s="201" t="s">
        <v>343</v>
      </c>
      <c r="D48" s="420"/>
      <c r="E48" s="421"/>
      <c r="F48" s="421"/>
      <c r="G48" s="421"/>
      <c r="H48" s="421"/>
      <c r="I48" s="421"/>
      <c r="J48" s="421"/>
      <c r="K48" s="421"/>
      <c r="L48" s="421"/>
      <c r="M48" s="422"/>
      <c r="N48" s="187"/>
    </row>
    <row r="49" spans="1:14" ht="18" customHeight="1">
      <c r="A49" s="202" t="s">
        <v>532</v>
      </c>
      <c r="B49" s="198"/>
      <c r="C49" s="201" t="s">
        <v>531</v>
      </c>
      <c r="D49" s="205"/>
      <c r="E49" s="204"/>
      <c r="F49" s="204"/>
      <c r="G49" s="204"/>
      <c r="H49" s="204"/>
      <c r="I49" s="204"/>
      <c r="J49" s="204"/>
      <c r="K49" s="204"/>
      <c r="L49" s="204"/>
      <c r="M49" s="204"/>
      <c r="N49" s="191"/>
    </row>
    <row r="50" spans="1:14" ht="18" customHeight="1">
      <c r="A50" s="202"/>
      <c r="B50" s="198"/>
      <c r="C50" s="201" t="s">
        <v>530</v>
      </c>
      <c r="D50" s="196" t="s">
        <v>12</v>
      </c>
      <c r="E50" s="194"/>
      <c r="F50" s="194">
        <v>8</v>
      </c>
      <c r="G50" s="194"/>
      <c r="H50" s="194">
        <v>6</v>
      </c>
      <c r="I50" s="192"/>
      <c r="J50" s="193"/>
      <c r="K50" s="192"/>
      <c r="L50" s="192"/>
      <c r="M50" s="192">
        <f t="shared" ref="M50:M55" si="1">IF(ISNUMBER($K50),IF(ISNUMBER($G50),ROUND($K50*$G50,2),ROUND($K50*$F50,2)),IF(ISNUMBER($G50),ROUND($I50*$G50,2),ROUND($I50*$F50,2)))</f>
        <v>0</v>
      </c>
      <c r="N50" s="191"/>
    </row>
    <row r="51" spans="1:14" ht="18" customHeight="1">
      <c r="A51" s="202"/>
      <c r="B51" s="198"/>
      <c r="C51" s="201" t="s">
        <v>529</v>
      </c>
      <c r="D51" s="196" t="s">
        <v>12</v>
      </c>
      <c r="E51" s="194"/>
      <c r="F51" s="194">
        <v>5</v>
      </c>
      <c r="G51" s="194"/>
      <c r="H51" s="194">
        <v>6</v>
      </c>
      <c r="I51" s="192"/>
      <c r="J51" s="193"/>
      <c r="K51" s="192"/>
      <c r="L51" s="192"/>
      <c r="M51" s="192">
        <f t="shared" si="1"/>
        <v>0</v>
      </c>
      <c r="N51" s="191"/>
    </row>
    <row r="52" spans="1:14" ht="18" customHeight="1">
      <c r="A52" s="202"/>
      <c r="B52" s="198"/>
      <c r="C52" s="201" t="s">
        <v>528</v>
      </c>
      <c r="D52" s="196" t="s">
        <v>12</v>
      </c>
      <c r="E52" s="194"/>
      <c r="F52" s="194">
        <v>32</v>
      </c>
      <c r="G52" s="194"/>
      <c r="H52" s="194">
        <v>6</v>
      </c>
      <c r="I52" s="192"/>
      <c r="J52" s="193"/>
      <c r="K52" s="192"/>
      <c r="L52" s="192"/>
      <c r="M52" s="192">
        <f t="shared" si="1"/>
        <v>0</v>
      </c>
      <c r="N52" s="191"/>
    </row>
    <row r="53" spans="1:14" ht="18" customHeight="1">
      <c r="A53" s="202"/>
      <c r="B53" s="198"/>
      <c r="C53" s="201" t="s">
        <v>527</v>
      </c>
      <c r="D53" s="196" t="s">
        <v>11</v>
      </c>
      <c r="E53" s="194"/>
      <c r="F53" s="194">
        <v>4</v>
      </c>
      <c r="G53" s="194"/>
      <c r="H53" s="194">
        <v>6</v>
      </c>
      <c r="I53" s="192"/>
      <c r="J53" s="193"/>
      <c r="K53" s="192"/>
      <c r="L53" s="192"/>
      <c r="M53" s="192">
        <f t="shared" si="1"/>
        <v>0</v>
      </c>
      <c r="N53" s="191"/>
    </row>
    <row r="54" spans="1:14" ht="18" customHeight="1">
      <c r="A54" s="202" t="s">
        <v>526</v>
      </c>
      <c r="B54" s="198"/>
      <c r="C54" s="201" t="s">
        <v>177</v>
      </c>
      <c r="D54" s="196" t="s">
        <v>11</v>
      </c>
      <c r="E54" s="194"/>
      <c r="F54" s="194">
        <v>49</v>
      </c>
      <c r="G54" s="194"/>
      <c r="H54" s="194">
        <v>6</v>
      </c>
      <c r="I54" s="192"/>
      <c r="J54" s="193"/>
      <c r="K54" s="192"/>
      <c r="L54" s="192"/>
      <c r="M54" s="192">
        <f t="shared" si="1"/>
        <v>0</v>
      </c>
      <c r="N54" s="191"/>
    </row>
    <row r="55" spans="1:14" ht="18" customHeight="1">
      <c r="A55" s="202" t="s">
        <v>525</v>
      </c>
      <c r="B55" s="198"/>
      <c r="C55" s="201" t="s">
        <v>524</v>
      </c>
      <c r="D55" s="196" t="s">
        <v>11</v>
      </c>
      <c r="E55" s="194"/>
      <c r="F55" s="194">
        <v>1</v>
      </c>
      <c r="G55" s="194"/>
      <c r="H55" s="194">
        <v>6</v>
      </c>
      <c r="I55" s="192"/>
      <c r="J55" s="193"/>
      <c r="K55" s="192"/>
      <c r="L55" s="192"/>
      <c r="M55" s="192">
        <f t="shared" si="1"/>
        <v>0</v>
      </c>
      <c r="N55" s="191"/>
    </row>
    <row r="56" spans="1:14" ht="18" customHeight="1">
      <c r="A56" s="202"/>
      <c r="B56" s="198"/>
      <c r="C56" s="201"/>
      <c r="D56" s="196"/>
      <c r="E56" s="194"/>
      <c r="F56" s="194"/>
      <c r="G56" s="194"/>
      <c r="H56" s="194"/>
      <c r="I56" s="192"/>
      <c r="J56" s="193"/>
      <c r="K56" s="192"/>
      <c r="L56" s="192"/>
      <c r="M56" s="192"/>
      <c r="N56" s="191"/>
    </row>
    <row r="57" spans="1:14" ht="18" customHeight="1">
      <c r="A57" s="206" t="s">
        <v>523</v>
      </c>
      <c r="B57" s="198"/>
      <c r="C57" s="197" t="s">
        <v>522</v>
      </c>
      <c r="D57" s="205"/>
      <c r="E57" s="204"/>
      <c r="F57" s="204"/>
      <c r="G57" s="204"/>
      <c r="H57" s="204"/>
      <c r="I57" s="204"/>
      <c r="J57" s="204"/>
      <c r="K57" s="204"/>
      <c r="L57" s="204"/>
      <c r="M57" s="192">
        <f>SUM(M58:M63)</f>
        <v>0</v>
      </c>
      <c r="N57" s="191"/>
    </row>
    <row r="58" spans="1:14" ht="29.25" customHeight="1">
      <c r="A58" s="202" t="s">
        <v>521</v>
      </c>
      <c r="B58" s="214"/>
      <c r="C58" s="201" t="s">
        <v>520</v>
      </c>
      <c r="D58" s="196" t="s">
        <v>12</v>
      </c>
      <c r="E58" s="194"/>
      <c r="F58" s="194">
        <v>9</v>
      </c>
      <c r="G58" s="194"/>
      <c r="H58" s="194">
        <v>6</v>
      </c>
      <c r="I58" s="192"/>
      <c r="J58" s="193"/>
      <c r="K58" s="192"/>
      <c r="L58" s="192"/>
      <c r="M58" s="192">
        <f t="shared" ref="M58:M63" si="2">IF(ISNUMBER($K58),IF(ISNUMBER($G58),ROUND($K58*$G58,2),ROUND($K58*$F58,2)),IF(ISNUMBER($G58),ROUND($I58*$G58,2),ROUND($I58*$F58,2)))</f>
        <v>0</v>
      </c>
      <c r="N58" s="191"/>
    </row>
    <row r="59" spans="1:14" ht="18" customHeight="1">
      <c r="A59" s="202" t="s">
        <v>519</v>
      </c>
      <c r="B59" s="214"/>
      <c r="C59" s="201" t="s">
        <v>518</v>
      </c>
      <c r="D59" s="196" t="s">
        <v>12</v>
      </c>
      <c r="E59" s="194"/>
      <c r="F59" s="194">
        <v>10</v>
      </c>
      <c r="G59" s="194"/>
      <c r="H59" s="194">
        <v>6</v>
      </c>
      <c r="I59" s="192"/>
      <c r="J59" s="193"/>
      <c r="K59" s="192"/>
      <c r="L59" s="192"/>
      <c r="M59" s="192">
        <f t="shared" si="2"/>
        <v>0</v>
      </c>
      <c r="N59" s="191"/>
    </row>
    <row r="60" spans="1:14" ht="18" customHeight="1">
      <c r="A60" s="202" t="s">
        <v>517</v>
      </c>
      <c r="B60" s="214"/>
      <c r="C60" s="201" t="s">
        <v>516</v>
      </c>
      <c r="D60" s="196" t="s">
        <v>12</v>
      </c>
      <c r="E60" s="194"/>
      <c r="F60" s="194">
        <v>4</v>
      </c>
      <c r="G60" s="194"/>
      <c r="H60" s="194">
        <v>6</v>
      </c>
      <c r="I60" s="192"/>
      <c r="J60" s="193"/>
      <c r="K60" s="192"/>
      <c r="L60" s="192"/>
      <c r="M60" s="192">
        <f t="shared" si="2"/>
        <v>0</v>
      </c>
      <c r="N60" s="191"/>
    </row>
    <row r="61" spans="1:14" ht="18" customHeight="1">
      <c r="A61" s="202" t="s">
        <v>515</v>
      </c>
      <c r="B61" s="214"/>
      <c r="C61" s="201" t="s">
        <v>514</v>
      </c>
      <c r="D61" s="196" t="s">
        <v>12</v>
      </c>
      <c r="E61" s="194"/>
      <c r="F61" s="194">
        <v>1</v>
      </c>
      <c r="G61" s="194"/>
      <c r="H61" s="194">
        <v>6</v>
      </c>
      <c r="I61" s="192"/>
      <c r="J61" s="193"/>
      <c r="K61" s="192"/>
      <c r="L61" s="192"/>
      <c r="M61" s="192">
        <f t="shared" si="2"/>
        <v>0</v>
      </c>
      <c r="N61" s="191"/>
    </row>
    <row r="62" spans="1:14" ht="29.25" customHeight="1">
      <c r="A62" s="202" t="s">
        <v>513</v>
      </c>
      <c r="B62" s="214"/>
      <c r="C62" s="201" t="s">
        <v>512</v>
      </c>
      <c r="D62" s="196" t="s">
        <v>12</v>
      </c>
      <c r="E62" s="194"/>
      <c r="F62" s="194">
        <v>1</v>
      </c>
      <c r="G62" s="194"/>
      <c r="H62" s="194">
        <v>6</v>
      </c>
      <c r="I62" s="192"/>
      <c r="J62" s="193"/>
      <c r="K62" s="192"/>
      <c r="L62" s="192"/>
      <c r="M62" s="192">
        <f t="shared" si="2"/>
        <v>0</v>
      </c>
      <c r="N62" s="191"/>
    </row>
    <row r="63" spans="1:14" ht="18" customHeight="1">
      <c r="A63" s="202" t="s">
        <v>511</v>
      </c>
      <c r="B63" s="214"/>
      <c r="C63" s="201" t="s">
        <v>177</v>
      </c>
      <c r="D63" s="196" t="s">
        <v>11</v>
      </c>
      <c r="E63" s="194"/>
      <c r="F63" s="194">
        <v>23</v>
      </c>
      <c r="G63" s="194"/>
      <c r="H63" s="194">
        <v>6</v>
      </c>
      <c r="I63" s="192"/>
      <c r="J63" s="193"/>
      <c r="K63" s="192"/>
      <c r="L63" s="192"/>
      <c r="M63" s="192">
        <f t="shared" si="2"/>
        <v>0</v>
      </c>
      <c r="N63" s="191"/>
    </row>
    <row r="64" spans="1:14" ht="18" customHeight="1">
      <c r="A64" s="202"/>
      <c r="B64" s="214"/>
      <c r="C64" s="201"/>
      <c r="D64" s="196"/>
      <c r="E64" s="194"/>
      <c r="F64" s="194"/>
      <c r="G64" s="194"/>
      <c r="H64" s="194"/>
      <c r="I64" s="192"/>
      <c r="J64" s="193"/>
      <c r="K64" s="192"/>
      <c r="L64" s="192"/>
      <c r="M64" s="192"/>
      <c r="N64" s="191"/>
    </row>
    <row r="65" spans="1:14" ht="18" customHeight="1">
      <c r="A65" s="206" t="s">
        <v>510</v>
      </c>
      <c r="B65" s="198"/>
      <c r="C65" s="197" t="s">
        <v>509</v>
      </c>
      <c r="D65" s="196"/>
      <c r="E65" s="195"/>
      <c r="F65" s="195">
        <v>0</v>
      </c>
      <c r="G65" s="195"/>
      <c r="H65" s="194">
        <v>6</v>
      </c>
      <c r="I65" s="192"/>
      <c r="J65" s="193"/>
      <c r="K65" s="192"/>
      <c r="L65" s="192"/>
      <c r="M65" s="192">
        <f>SUM(M66:M71)</f>
        <v>0</v>
      </c>
      <c r="N65" s="191"/>
    </row>
    <row r="66" spans="1:14" ht="18" customHeight="1">
      <c r="A66" s="202" t="s">
        <v>508</v>
      </c>
      <c r="B66" s="198"/>
      <c r="C66" s="201" t="s">
        <v>343</v>
      </c>
      <c r="D66" s="420"/>
      <c r="E66" s="421"/>
      <c r="F66" s="421"/>
      <c r="G66" s="421"/>
      <c r="H66" s="421"/>
      <c r="I66" s="421"/>
      <c r="J66" s="421"/>
      <c r="K66" s="421"/>
      <c r="L66" s="421"/>
      <c r="M66" s="422"/>
      <c r="N66" s="187"/>
    </row>
    <row r="67" spans="1:14" ht="18" customHeight="1">
      <c r="A67" s="202" t="s">
        <v>507</v>
      </c>
      <c r="B67" s="198"/>
      <c r="C67" s="201" t="s">
        <v>506</v>
      </c>
      <c r="D67" s="196" t="s">
        <v>12</v>
      </c>
      <c r="E67" s="194"/>
      <c r="F67" s="194">
        <v>1</v>
      </c>
      <c r="G67" s="194"/>
      <c r="H67" s="194">
        <v>6</v>
      </c>
      <c r="I67" s="192"/>
      <c r="J67" s="193"/>
      <c r="K67" s="192"/>
      <c r="L67" s="192"/>
      <c r="M67" s="192">
        <f>IF(ISNUMBER($K67),IF(ISNUMBER($G67),ROUND($K67*$G67,2),ROUND($K67*$F67,2)),IF(ISNUMBER($G67),ROUND($I67*$G67,2),ROUND($I67*$F67,2)))</f>
        <v>0</v>
      </c>
      <c r="N67" s="191"/>
    </row>
    <row r="68" spans="1:14" ht="18" customHeight="1">
      <c r="A68" s="202" t="s">
        <v>505</v>
      </c>
      <c r="B68" s="198"/>
      <c r="C68" s="201" t="s">
        <v>504</v>
      </c>
      <c r="D68" s="196" t="s">
        <v>12</v>
      </c>
      <c r="E68" s="194"/>
      <c r="F68" s="194">
        <v>15</v>
      </c>
      <c r="G68" s="194"/>
      <c r="H68" s="194">
        <v>6</v>
      </c>
      <c r="I68" s="192"/>
      <c r="J68" s="193"/>
      <c r="K68" s="192"/>
      <c r="L68" s="192"/>
      <c r="M68" s="192">
        <f>IF(ISNUMBER($K68),IF(ISNUMBER($G68),ROUND($K68*$G68,2),ROUND($K68*$F68,2)),IF(ISNUMBER($G68),ROUND($I68*$G68,2),ROUND($I68*$F68,2)))</f>
        <v>0</v>
      </c>
      <c r="N68" s="191"/>
    </row>
    <row r="69" spans="1:14" ht="18" customHeight="1">
      <c r="A69" s="202" t="s">
        <v>503</v>
      </c>
      <c r="B69" s="198"/>
      <c r="C69" s="201" t="s">
        <v>502</v>
      </c>
      <c r="D69" s="196" t="s">
        <v>12</v>
      </c>
      <c r="E69" s="194"/>
      <c r="F69" s="194">
        <v>2</v>
      </c>
      <c r="G69" s="194"/>
      <c r="H69" s="194">
        <v>6</v>
      </c>
      <c r="I69" s="192"/>
      <c r="J69" s="193"/>
      <c r="K69" s="192"/>
      <c r="L69" s="192"/>
      <c r="M69" s="192">
        <f>IF(ISNUMBER($K69),IF(ISNUMBER($G69),ROUND($K69*$G69,2),ROUND($K69*$F69,2)),IF(ISNUMBER($G69),ROUND($I69*$G69,2),ROUND($I69*$F69,2)))</f>
        <v>0</v>
      </c>
      <c r="N69" s="191"/>
    </row>
    <row r="70" spans="1:14" ht="18" customHeight="1">
      <c r="A70" s="202" t="s">
        <v>501</v>
      </c>
      <c r="B70" s="198"/>
      <c r="C70" s="201" t="s">
        <v>177</v>
      </c>
      <c r="D70" s="196" t="s">
        <v>11</v>
      </c>
      <c r="E70" s="194"/>
      <c r="F70" s="194">
        <v>15</v>
      </c>
      <c r="G70" s="194"/>
      <c r="H70" s="194">
        <v>6</v>
      </c>
      <c r="I70" s="192"/>
      <c r="J70" s="193"/>
      <c r="K70" s="192"/>
      <c r="L70" s="192"/>
      <c r="M70" s="192">
        <f>IF(ISNUMBER($K70),IF(ISNUMBER($G70),ROUND($K70*$G70,2),ROUND($K70*$F70,2)),IF(ISNUMBER($G70),ROUND($I70*$G70,2),ROUND($I70*$F70,2)))</f>
        <v>0</v>
      </c>
      <c r="N70" s="191"/>
    </row>
    <row r="71" spans="1:14" ht="18" customHeight="1">
      <c r="A71" s="221"/>
      <c r="B71" s="198"/>
      <c r="C71" s="197"/>
      <c r="D71" s="196"/>
      <c r="E71" s="194"/>
      <c r="F71" s="194"/>
      <c r="G71" s="194"/>
      <c r="H71" s="194"/>
      <c r="I71" s="192"/>
      <c r="J71" s="193"/>
      <c r="K71" s="192"/>
      <c r="L71" s="192"/>
      <c r="M71" s="192"/>
      <c r="N71" s="191"/>
    </row>
    <row r="72" spans="1:14" ht="18" customHeight="1">
      <c r="A72" s="206" t="s">
        <v>500</v>
      </c>
      <c r="B72" s="198"/>
      <c r="C72" s="197" t="s">
        <v>499</v>
      </c>
      <c r="D72" s="205"/>
      <c r="E72" s="204"/>
      <c r="F72" s="204"/>
      <c r="G72" s="204"/>
      <c r="H72" s="204"/>
      <c r="I72" s="204"/>
      <c r="J72" s="204"/>
      <c r="K72" s="204"/>
      <c r="L72" s="204"/>
      <c r="M72" s="192">
        <f>SUM(M73:M86)</f>
        <v>0</v>
      </c>
      <c r="N72" s="191"/>
    </row>
    <row r="73" spans="1:14" ht="18" customHeight="1">
      <c r="A73" s="202" t="s">
        <v>498</v>
      </c>
      <c r="B73" s="214"/>
      <c r="C73" s="201" t="s">
        <v>343</v>
      </c>
      <c r="D73" s="442"/>
      <c r="E73" s="443"/>
      <c r="F73" s="443"/>
      <c r="G73" s="443"/>
      <c r="H73" s="443"/>
      <c r="I73" s="443"/>
      <c r="J73" s="443"/>
      <c r="K73" s="443"/>
      <c r="L73" s="443"/>
      <c r="M73" s="444"/>
      <c r="N73" s="187"/>
    </row>
    <row r="74" spans="1:14" ht="18" customHeight="1">
      <c r="A74" s="202" t="s">
        <v>497</v>
      </c>
      <c r="B74" s="214"/>
      <c r="C74" s="201" t="s">
        <v>496</v>
      </c>
      <c r="D74" s="220" t="s">
        <v>11</v>
      </c>
      <c r="E74" s="219"/>
      <c r="F74" s="219">
        <v>1</v>
      </c>
      <c r="G74" s="219"/>
      <c r="H74" s="219">
        <v>6</v>
      </c>
      <c r="I74" s="217"/>
      <c r="J74" s="218"/>
      <c r="K74" s="217"/>
      <c r="L74" s="217"/>
      <c r="M74" s="217">
        <f t="shared" ref="M74:M86" si="3">IF(ISNUMBER($K74),IF(ISNUMBER($G74),ROUND($K74*$G74,2),ROUND($K74*$F74,2)),IF(ISNUMBER($G74),ROUND($I74*$G74,2),ROUND($I74*$F74,2)))</f>
        <v>0</v>
      </c>
      <c r="N74" s="191"/>
    </row>
    <row r="75" spans="1:14" ht="18" customHeight="1">
      <c r="A75" s="202" t="s">
        <v>495</v>
      </c>
      <c r="B75" s="214"/>
      <c r="C75" s="201" t="s">
        <v>494</v>
      </c>
      <c r="D75" s="220" t="s">
        <v>11</v>
      </c>
      <c r="E75" s="219"/>
      <c r="F75" s="219">
        <v>15</v>
      </c>
      <c r="G75" s="219"/>
      <c r="H75" s="219">
        <v>6</v>
      </c>
      <c r="I75" s="217"/>
      <c r="J75" s="218"/>
      <c r="K75" s="217"/>
      <c r="L75" s="217"/>
      <c r="M75" s="217">
        <f t="shared" si="3"/>
        <v>0</v>
      </c>
      <c r="N75" s="191"/>
    </row>
    <row r="76" spans="1:14" ht="18" customHeight="1">
      <c r="A76" s="202" t="s">
        <v>493</v>
      </c>
      <c r="B76" s="214"/>
      <c r="C76" s="201" t="s">
        <v>492</v>
      </c>
      <c r="D76" s="220" t="s">
        <v>11</v>
      </c>
      <c r="E76" s="219"/>
      <c r="F76" s="219">
        <v>1</v>
      </c>
      <c r="G76" s="219"/>
      <c r="H76" s="219">
        <v>6</v>
      </c>
      <c r="I76" s="217"/>
      <c r="J76" s="218"/>
      <c r="K76" s="217"/>
      <c r="L76" s="217"/>
      <c r="M76" s="217">
        <f t="shared" si="3"/>
        <v>0</v>
      </c>
      <c r="N76" s="191"/>
    </row>
    <row r="77" spans="1:14" ht="18" customHeight="1">
      <c r="A77" s="202" t="s">
        <v>491</v>
      </c>
      <c r="B77" s="214"/>
      <c r="C77" s="201" t="s">
        <v>490</v>
      </c>
      <c r="D77" s="220" t="s">
        <v>11</v>
      </c>
      <c r="E77" s="219"/>
      <c r="F77" s="219">
        <v>1</v>
      </c>
      <c r="G77" s="219"/>
      <c r="H77" s="219">
        <v>6</v>
      </c>
      <c r="I77" s="217"/>
      <c r="J77" s="218"/>
      <c r="K77" s="217"/>
      <c r="L77" s="217"/>
      <c r="M77" s="217">
        <f t="shared" si="3"/>
        <v>0</v>
      </c>
      <c r="N77" s="191"/>
    </row>
    <row r="78" spans="1:14" ht="18" customHeight="1">
      <c r="A78" s="202" t="s">
        <v>489</v>
      </c>
      <c r="B78" s="214"/>
      <c r="C78" s="201" t="s">
        <v>488</v>
      </c>
      <c r="D78" s="220" t="s">
        <v>11</v>
      </c>
      <c r="E78" s="219"/>
      <c r="F78" s="219">
        <v>1</v>
      </c>
      <c r="G78" s="219"/>
      <c r="H78" s="219">
        <v>6</v>
      </c>
      <c r="I78" s="217"/>
      <c r="J78" s="218"/>
      <c r="K78" s="217"/>
      <c r="L78" s="217"/>
      <c r="M78" s="217">
        <f>IF(ISNUMBER($K78),IF(ISNUMBER($G78),ROUND($K78*$G78,2),ROUND($K78*$F78,2)),IF(ISNUMBER($G78),ROUND($I78*$G78,2),ROUND($I78*$F78,2)))</f>
        <v>0</v>
      </c>
      <c r="N78" s="191"/>
    </row>
    <row r="79" spans="1:14" s="282" customFormat="1" ht="18" customHeight="1">
      <c r="A79" s="202" t="s">
        <v>487</v>
      </c>
      <c r="B79" s="214"/>
      <c r="C79" s="201" t="s">
        <v>757</v>
      </c>
      <c r="D79" s="220" t="s">
        <v>758</v>
      </c>
      <c r="E79" s="219"/>
      <c r="F79" s="219"/>
      <c r="G79" s="219"/>
      <c r="H79" s="219"/>
      <c r="I79" s="217"/>
      <c r="J79" s="218"/>
      <c r="K79" s="217"/>
      <c r="L79" s="217"/>
      <c r="M79" s="217"/>
      <c r="N79" s="191"/>
    </row>
    <row r="80" spans="1:14" ht="18" customHeight="1">
      <c r="A80" s="202" t="s">
        <v>486</v>
      </c>
      <c r="B80" s="214"/>
      <c r="C80" s="201" t="s">
        <v>759</v>
      </c>
      <c r="D80" s="220" t="s">
        <v>11</v>
      </c>
      <c r="E80" s="219"/>
      <c r="F80" s="219">
        <v>1</v>
      </c>
      <c r="G80" s="219"/>
      <c r="H80" s="219">
        <v>6</v>
      </c>
      <c r="I80" s="217"/>
      <c r="J80" s="218"/>
      <c r="K80" s="217"/>
      <c r="L80" s="217"/>
      <c r="M80" s="217">
        <f t="shared" si="3"/>
        <v>0</v>
      </c>
      <c r="N80" s="191"/>
    </row>
    <row r="81" spans="1:14" ht="18" customHeight="1">
      <c r="A81" s="202" t="s">
        <v>485</v>
      </c>
      <c r="B81" s="214"/>
      <c r="C81" s="201" t="s">
        <v>484</v>
      </c>
      <c r="D81" s="220" t="s">
        <v>11</v>
      </c>
      <c r="E81" s="219"/>
      <c r="F81" s="219">
        <v>1</v>
      </c>
      <c r="G81" s="219"/>
      <c r="H81" s="219">
        <v>6</v>
      </c>
      <c r="I81" s="217"/>
      <c r="J81" s="218"/>
      <c r="K81" s="217"/>
      <c r="L81" s="217"/>
      <c r="M81" s="217">
        <f t="shared" si="3"/>
        <v>0</v>
      </c>
      <c r="N81" s="191"/>
    </row>
    <row r="82" spans="1:14" ht="18" customHeight="1">
      <c r="A82" s="202" t="s">
        <v>483</v>
      </c>
      <c r="B82" s="214"/>
      <c r="C82" s="201" t="s">
        <v>760</v>
      </c>
      <c r="D82" s="220" t="s">
        <v>11</v>
      </c>
      <c r="E82" s="219"/>
      <c r="F82" s="219">
        <v>1</v>
      </c>
      <c r="G82" s="219"/>
      <c r="H82" s="219">
        <v>6</v>
      </c>
      <c r="I82" s="217"/>
      <c r="J82" s="218"/>
      <c r="K82" s="217"/>
      <c r="L82" s="217"/>
      <c r="M82" s="217">
        <f t="shared" si="3"/>
        <v>0</v>
      </c>
      <c r="N82" s="191"/>
    </row>
    <row r="83" spans="1:14" ht="18" customHeight="1">
      <c r="A83" s="202" t="s">
        <v>482</v>
      </c>
      <c r="B83" s="214"/>
      <c r="C83" s="201" t="s">
        <v>481</v>
      </c>
      <c r="D83" s="220" t="s">
        <v>11</v>
      </c>
      <c r="E83" s="219"/>
      <c r="F83" s="219">
        <v>4</v>
      </c>
      <c r="G83" s="219"/>
      <c r="H83" s="219">
        <v>6</v>
      </c>
      <c r="I83" s="217"/>
      <c r="J83" s="218"/>
      <c r="K83" s="217"/>
      <c r="L83" s="217"/>
      <c r="M83" s="217">
        <f t="shared" si="3"/>
        <v>0</v>
      </c>
      <c r="N83" s="191"/>
    </row>
    <row r="84" spans="1:14" ht="18" customHeight="1">
      <c r="A84" s="202" t="s">
        <v>480</v>
      </c>
      <c r="B84" s="214"/>
      <c r="C84" s="201" t="s">
        <v>479</v>
      </c>
      <c r="D84" s="220" t="s">
        <v>11</v>
      </c>
      <c r="E84" s="219"/>
      <c r="F84" s="219">
        <v>2</v>
      </c>
      <c r="G84" s="219"/>
      <c r="H84" s="219">
        <v>6</v>
      </c>
      <c r="I84" s="217"/>
      <c r="J84" s="218"/>
      <c r="K84" s="217"/>
      <c r="L84" s="217"/>
      <c r="M84" s="217">
        <f t="shared" si="3"/>
        <v>0</v>
      </c>
      <c r="N84" s="191"/>
    </row>
    <row r="85" spans="1:14" ht="18" customHeight="1">
      <c r="A85" s="202" t="s">
        <v>478</v>
      </c>
      <c r="B85" s="214"/>
      <c r="C85" s="201" t="s">
        <v>477</v>
      </c>
      <c r="D85" s="220" t="s">
        <v>11</v>
      </c>
      <c r="E85" s="219"/>
      <c r="F85" s="219">
        <v>4</v>
      </c>
      <c r="G85" s="219"/>
      <c r="H85" s="219">
        <v>6</v>
      </c>
      <c r="I85" s="217"/>
      <c r="J85" s="218"/>
      <c r="K85" s="217"/>
      <c r="L85" s="217"/>
      <c r="M85" s="217">
        <f t="shared" si="3"/>
        <v>0</v>
      </c>
      <c r="N85" s="191"/>
    </row>
    <row r="86" spans="1:14" s="282" customFormat="1" ht="18" customHeight="1">
      <c r="A86" s="202" t="s">
        <v>756</v>
      </c>
      <c r="B86" s="214"/>
      <c r="C86" s="201" t="s">
        <v>761</v>
      </c>
      <c r="D86" s="220" t="s">
        <v>11</v>
      </c>
      <c r="E86" s="219"/>
      <c r="F86" s="219">
        <v>5</v>
      </c>
      <c r="G86" s="219"/>
      <c r="H86" s="219">
        <v>6</v>
      </c>
      <c r="I86" s="217"/>
      <c r="J86" s="218"/>
      <c r="K86" s="217"/>
      <c r="L86" s="217"/>
      <c r="M86" s="217">
        <f t="shared" si="3"/>
        <v>0</v>
      </c>
      <c r="N86" s="191"/>
    </row>
    <row r="87" spans="1:14" ht="18" customHeight="1">
      <c r="A87" s="202"/>
      <c r="B87" s="214"/>
      <c r="C87" s="201"/>
      <c r="D87" s="220"/>
      <c r="E87" s="219"/>
      <c r="F87" s="219"/>
      <c r="G87" s="219"/>
      <c r="H87" s="219"/>
      <c r="I87" s="217"/>
      <c r="J87" s="218"/>
      <c r="K87" s="217"/>
      <c r="L87" s="217"/>
      <c r="M87" s="217"/>
      <c r="N87" s="191"/>
    </row>
    <row r="88" spans="1:14" ht="18" customHeight="1">
      <c r="A88" s="206" t="s">
        <v>476</v>
      </c>
      <c r="B88" s="198"/>
      <c r="C88" s="197" t="s">
        <v>475</v>
      </c>
      <c r="D88" s="205" t="s">
        <v>11</v>
      </c>
      <c r="E88" s="204"/>
      <c r="F88" s="204">
        <v>1</v>
      </c>
      <c r="G88" s="204"/>
      <c r="H88" s="204">
        <v>6</v>
      </c>
      <c r="I88" s="204"/>
      <c r="J88" s="204"/>
      <c r="K88" s="204"/>
      <c r="L88" s="204"/>
      <c r="M88" s="204">
        <f>IF(ISNUMBER($K88),IF(ISNUMBER($G88),ROUND($K88*$G88,2),ROUND($K88*$F88,2)),IF(ISNUMBER($G88),ROUND($I88*$G88,2),ROUND($I88*$F88,2)))</f>
        <v>0</v>
      </c>
      <c r="N88" s="191"/>
    </row>
    <row r="89" spans="1:14" ht="15" hidden="1" customHeight="1">
      <c r="A89" s="423" t="s">
        <v>474</v>
      </c>
      <c r="B89" s="424"/>
      <c r="C89" s="425"/>
      <c r="D89" s="425"/>
      <c r="E89" s="426"/>
      <c r="F89" s="425"/>
      <c r="G89" s="427"/>
      <c r="H89" s="425"/>
      <c r="I89" s="428"/>
      <c r="M89" s="200">
        <f>SUM(M$74:M$82)+SUM(M$83:M$88)</f>
        <v>0</v>
      </c>
      <c r="N89" s="199"/>
    </row>
    <row r="90" spans="1:14" ht="15" hidden="1" customHeight="1">
      <c r="A90" s="423" t="s">
        <v>473</v>
      </c>
      <c r="B90" s="424"/>
      <c r="C90" s="425"/>
      <c r="D90" s="425"/>
      <c r="E90" s="426"/>
      <c r="F90" s="425"/>
      <c r="G90" s="427"/>
      <c r="H90" s="425"/>
      <c r="I90" s="428"/>
      <c r="M90" s="200" t="e">
        <f>SUM(#REF!)+SUM(#REF!)</f>
        <v>#REF!</v>
      </c>
      <c r="N90" s="199"/>
    </row>
    <row r="91" spans="1:14" ht="15" hidden="1" customHeight="1">
      <c r="A91" s="423" t="s">
        <v>472</v>
      </c>
      <c r="B91" s="424"/>
      <c r="C91" s="425"/>
      <c r="D91" s="425"/>
      <c r="E91" s="426"/>
      <c r="F91" s="425"/>
      <c r="G91" s="427"/>
      <c r="H91" s="425"/>
      <c r="I91" s="428"/>
      <c r="M91" s="200" t="e">
        <f>SUM(#REF!)</f>
        <v>#REF!</v>
      </c>
      <c r="N91" s="199"/>
    </row>
    <row r="92" spans="1:14" ht="15" hidden="1" customHeight="1">
      <c r="A92" s="423" t="s">
        <v>471</v>
      </c>
      <c r="B92" s="424"/>
      <c r="C92" s="425"/>
      <c r="D92" s="425"/>
      <c r="E92" s="426"/>
      <c r="F92" s="425"/>
      <c r="G92" s="427"/>
      <c r="H92" s="425"/>
      <c r="I92" s="428"/>
      <c r="M92" s="200" t="e">
        <f>SUM(#REF!)</f>
        <v>#REF!</v>
      </c>
      <c r="N92" s="199"/>
    </row>
    <row r="93" spans="1:14" ht="15" hidden="1" customHeight="1">
      <c r="A93" s="423" t="s">
        <v>470</v>
      </c>
      <c r="B93" s="424"/>
      <c r="C93" s="425"/>
      <c r="D93" s="425"/>
      <c r="E93" s="426"/>
      <c r="F93" s="425"/>
      <c r="G93" s="427"/>
      <c r="H93" s="425"/>
      <c r="I93" s="428"/>
      <c r="M93" s="200" t="e">
        <f>SUM(#REF!)</f>
        <v>#REF!</v>
      </c>
      <c r="N93" s="199"/>
    </row>
    <row r="94" spans="1:14" ht="15" customHeight="1">
      <c r="A94" s="213"/>
      <c r="B94" s="212"/>
      <c r="C94" s="210"/>
      <c r="D94" s="210"/>
      <c r="E94" s="208"/>
      <c r="F94" s="210"/>
      <c r="G94" s="211"/>
      <c r="H94" s="210"/>
      <c r="I94" s="209"/>
      <c r="J94" s="208"/>
      <c r="K94" s="208"/>
      <c r="L94" s="208"/>
      <c r="M94" s="207"/>
      <c r="N94" s="199"/>
    </row>
    <row r="95" spans="1:14" ht="15" customHeight="1">
      <c r="A95" s="423" t="s">
        <v>469</v>
      </c>
      <c r="B95" s="424"/>
      <c r="C95" s="425"/>
      <c r="D95" s="425"/>
      <c r="E95" s="426"/>
      <c r="F95" s="425"/>
      <c r="G95" s="427"/>
      <c r="H95" s="425"/>
      <c r="I95" s="428"/>
      <c r="M95" s="200">
        <f>M7+M13+M19+M33+M37+M39+M47+M57+M65+M72+M88</f>
        <v>0</v>
      </c>
      <c r="N95" s="199"/>
    </row>
    <row r="96" spans="1:14" ht="15" customHeight="1">
      <c r="A96" s="213"/>
      <c r="B96" s="212"/>
      <c r="C96" s="210"/>
      <c r="D96" s="210"/>
      <c r="E96" s="208"/>
      <c r="F96" s="210"/>
      <c r="G96" s="211"/>
      <c r="H96" s="210"/>
      <c r="I96" s="209"/>
      <c r="J96" s="208"/>
      <c r="K96" s="208"/>
      <c r="L96" s="208"/>
      <c r="M96" s="207"/>
      <c r="N96" s="199"/>
    </row>
    <row r="97" spans="1:14" ht="22.5" customHeight="1">
      <c r="A97" s="190"/>
      <c r="B97" s="198"/>
      <c r="C97" s="216" t="s">
        <v>468</v>
      </c>
      <c r="D97" s="205"/>
      <c r="E97" s="204"/>
      <c r="F97" s="204"/>
      <c r="G97" s="204"/>
      <c r="H97" s="204"/>
      <c r="I97" s="204"/>
      <c r="J97" s="204"/>
      <c r="K97" s="204"/>
      <c r="L97" s="204"/>
      <c r="M97" s="204"/>
      <c r="N97" s="191"/>
    </row>
    <row r="98" spans="1:14" ht="18" customHeight="1">
      <c r="A98" s="206" t="s">
        <v>467</v>
      </c>
      <c r="B98" s="198"/>
      <c r="C98" s="197" t="s">
        <v>466</v>
      </c>
      <c r="D98" s="205"/>
      <c r="E98" s="204"/>
      <c r="F98" s="204"/>
      <c r="G98" s="204"/>
      <c r="H98" s="204"/>
      <c r="I98" s="204"/>
      <c r="J98" s="204"/>
      <c r="K98" s="204"/>
      <c r="L98" s="204"/>
      <c r="M98" s="203">
        <f>SUM(M100)</f>
        <v>0</v>
      </c>
      <c r="N98" s="191"/>
    </row>
    <row r="99" spans="1:14" ht="18" customHeight="1">
      <c r="A99" s="190"/>
      <c r="B99" s="198"/>
      <c r="C99" s="201" t="s">
        <v>343</v>
      </c>
      <c r="D99" s="420"/>
      <c r="E99" s="421"/>
      <c r="F99" s="421"/>
      <c r="G99" s="421"/>
      <c r="H99" s="421"/>
      <c r="I99" s="421"/>
      <c r="J99" s="421"/>
      <c r="K99" s="421"/>
      <c r="L99" s="421"/>
      <c r="M99" s="422"/>
      <c r="N99" s="187"/>
    </row>
    <row r="100" spans="1:14" ht="31.5" customHeight="1">
      <c r="A100" s="202" t="s">
        <v>465</v>
      </c>
      <c r="B100" s="214"/>
      <c r="C100" s="201" t="s">
        <v>773</v>
      </c>
      <c r="D100" s="196" t="s">
        <v>11</v>
      </c>
      <c r="E100" s="194"/>
      <c r="F100" s="194">
        <v>1</v>
      </c>
      <c r="G100" s="194"/>
      <c r="H100" s="194">
        <v>6</v>
      </c>
      <c r="I100" s="192"/>
      <c r="J100" s="193"/>
      <c r="K100" s="192"/>
      <c r="L100" s="192"/>
      <c r="M100" s="192">
        <f>IF(ISNUMBER($K100),IF(ISNUMBER($G100),ROUND($K100*$G100,2),ROUND($K100*$F100,2)),IF(ISNUMBER($G100),ROUND($I100*$G100,2),ROUND($I100*$F100,2)))</f>
        <v>0</v>
      </c>
      <c r="N100" s="191"/>
    </row>
    <row r="101" spans="1:14" ht="12">
      <c r="A101" s="423" t="s">
        <v>464</v>
      </c>
      <c r="B101" s="424"/>
      <c r="C101" s="425"/>
      <c r="D101" s="425"/>
      <c r="E101" s="426"/>
      <c r="F101" s="425"/>
      <c r="G101" s="427"/>
      <c r="H101" s="425"/>
      <c r="I101" s="428"/>
      <c r="M101" s="200">
        <f>M$100</f>
        <v>0</v>
      </c>
      <c r="N101" s="199"/>
    </row>
    <row r="102" spans="1:14" ht="15" customHeight="1">
      <c r="A102" s="213"/>
      <c r="B102" s="212"/>
      <c r="C102" s="210"/>
      <c r="D102" s="210"/>
      <c r="E102" s="208"/>
      <c r="F102" s="210"/>
      <c r="G102" s="211"/>
      <c r="H102" s="210"/>
      <c r="I102" s="209"/>
      <c r="J102" s="208"/>
      <c r="K102" s="208"/>
      <c r="L102" s="208"/>
      <c r="M102" s="207"/>
      <c r="N102" s="199"/>
    </row>
    <row r="103" spans="1:14" ht="18" customHeight="1">
      <c r="A103" s="206" t="s">
        <v>463</v>
      </c>
      <c r="B103" s="198"/>
      <c r="C103" s="197" t="s">
        <v>462</v>
      </c>
      <c r="D103" s="196"/>
      <c r="E103" s="195"/>
      <c r="F103" s="195">
        <v>0</v>
      </c>
      <c r="G103" s="195"/>
      <c r="H103" s="194">
        <v>6</v>
      </c>
      <c r="I103" s="192"/>
      <c r="J103" s="193"/>
      <c r="K103" s="192"/>
      <c r="L103" s="192"/>
      <c r="M103" s="203">
        <f>SUM(M105:M116)</f>
        <v>0</v>
      </c>
      <c r="N103" s="191"/>
    </row>
    <row r="104" spans="1:14" ht="18" customHeight="1">
      <c r="A104" s="190"/>
      <c r="B104" s="198"/>
      <c r="C104" s="201" t="s">
        <v>343</v>
      </c>
      <c r="D104" s="420"/>
      <c r="E104" s="421"/>
      <c r="F104" s="421"/>
      <c r="G104" s="421"/>
      <c r="H104" s="421"/>
      <c r="I104" s="421"/>
      <c r="J104" s="421"/>
      <c r="K104" s="421"/>
      <c r="L104" s="421"/>
      <c r="M104" s="422"/>
      <c r="N104" s="187"/>
    </row>
    <row r="105" spans="1:14" ht="18" customHeight="1">
      <c r="A105" s="202" t="s">
        <v>461</v>
      </c>
      <c r="B105" s="198"/>
      <c r="C105" s="201" t="s">
        <v>460</v>
      </c>
      <c r="D105" s="196" t="s">
        <v>11</v>
      </c>
      <c r="E105" s="194"/>
      <c r="F105" s="194">
        <v>1</v>
      </c>
      <c r="G105" s="194"/>
      <c r="H105" s="194">
        <v>6</v>
      </c>
      <c r="I105" s="192"/>
      <c r="J105" s="193"/>
      <c r="K105" s="192"/>
      <c r="L105" s="192"/>
      <c r="M105" s="192">
        <f t="shared" ref="M105:M112" si="4">IF(ISNUMBER($K105),IF(ISNUMBER($G105),ROUND($K105*$G105,2),ROUND($K105*$F105,2)),IF(ISNUMBER($G105),ROUND($I105*$G105,2),ROUND($I105*$F105,2)))</f>
        <v>0</v>
      </c>
      <c r="N105" s="191"/>
    </row>
    <row r="106" spans="1:14" ht="18" customHeight="1">
      <c r="A106" s="202" t="s">
        <v>459</v>
      </c>
      <c r="B106" s="198"/>
      <c r="C106" s="201" t="s">
        <v>458</v>
      </c>
      <c r="D106" s="196" t="s">
        <v>12</v>
      </c>
      <c r="E106" s="194"/>
      <c r="F106" s="194">
        <v>15</v>
      </c>
      <c r="G106" s="194"/>
      <c r="H106" s="194">
        <v>6</v>
      </c>
      <c r="I106" s="192"/>
      <c r="J106" s="193"/>
      <c r="K106" s="192"/>
      <c r="L106" s="192"/>
      <c r="M106" s="192">
        <f t="shared" si="4"/>
        <v>0</v>
      </c>
      <c r="N106" s="191"/>
    </row>
    <row r="107" spans="1:14" ht="18" customHeight="1">
      <c r="A107" s="202" t="s">
        <v>457</v>
      </c>
      <c r="B107" s="198"/>
      <c r="C107" s="201" t="s">
        <v>363</v>
      </c>
      <c r="D107" s="196" t="s">
        <v>11</v>
      </c>
      <c r="E107" s="194"/>
      <c r="F107" s="194">
        <v>15</v>
      </c>
      <c r="G107" s="194"/>
      <c r="H107" s="194">
        <v>6</v>
      </c>
      <c r="I107" s="192"/>
      <c r="J107" s="193"/>
      <c r="K107" s="192"/>
      <c r="L107" s="192"/>
      <c r="M107" s="192">
        <f t="shared" si="4"/>
        <v>0</v>
      </c>
      <c r="N107" s="191"/>
    </row>
    <row r="108" spans="1:14" ht="18" customHeight="1">
      <c r="A108" s="202" t="s">
        <v>456</v>
      </c>
      <c r="B108" s="198"/>
      <c r="C108" s="201" t="s">
        <v>361</v>
      </c>
      <c r="D108" s="196" t="s">
        <v>51</v>
      </c>
      <c r="E108" s="194"/>
      <c r="F108" s="194">
        <v>500</v>
      </c>
      <c r="G108" s="194"/>
      <c r="H108" s="194">
        <v>6</v>
      </c>
      <c r="I108" s="192"/>
      <c r="J108" s="193"/>
      <c r="K108" s="192"/>
      <c r="L108" s="192"/>
      <c r="M108" s="192">
        <f t="shared" si="4"/>
        <v>0</v>
      </c>
      <c r="N108" s="191"/>
    </row>
    <row r="109" spans="1:14" ht="18" customHeight="1">
      <c r="A109" s="202" t="s">
        <v>455</v>
      </c>
      <c r="B109" s="198"/>
      <c r="C109" s="201" t="s">
        <v>453</v>
      </c>
      <c r="D109" s="196" t="s">
        <v>51</v>
      </c>
      <c r="E109" s="194"/>
      <c r="F109" s="194">
        <v>400</v>
      </c>
      <c r="G109" s="194"/>
      <c r="H109" s="194">
        <v>6</v>
      </c>
      <c r="I109" s="192"/>
      <c r="J109" s="193"/>
      <c r="K109" s="192"/>
      <c r="L109" s="192"/>
      <c r="M109" s="192">
        <f t="shared" si="4"/>
        <v>0</v>
      </c>
      <c r="N109" s="191"/>
    </row>
    <row r="110" spans="1:14" ht="18" customHeight="1">
      <c r="A110" s="202" t="s">
        <v>454</v>
      </c>
      <c r="B110" s="198"/>
      <c r="C110" s="201" t="s">
        <v>451</v>
      </c>
      <c r="D110" s="196" t="s">
        <v>12</v>
      </c>
      <c r="E110" s="194"/>
      <c r="F110" s="194">
        <v>10</v>
      </c>
      <c r="G110" s="194"/>
      <c r="H110" s="194">
        <v>6</v>
      </c>
      <c r="I110" s="192"/>
      <c r="J110" s="193"/>
      <c r="K110" s="192"/>
      <c r="L110" s="192"/>
      <c r="M110" s="192">
        <f t="shared" si="4"/>
        <v>0</v>
      </c>
      <c r="N110" s="191"/>
    </row>
    <row r="111" spans="1:14" ht="18" customHeight="1">
      <c r="A111" s="202" t="s">
        <v>452</v>
      </c>
      <c r="B111" s="198"/>
      <c r="C111" s="201" t="s">
        <v>365</v>
      </c>
      <c r="D111" s="196" t="s">
        <v>12</v>
      </c>
      <c r="E111" s="194"/>
      <c r="F111" s="194">
        <v>2</v>
      </c>
      <c r="G111" s="194"/>
      <c r="H111" s="194">
        <v>6</v>
      </c>
      <c r="I111" s="192"/>
      <c r="J111" s="193"/>
      <c r="K111" s="192"/>
      <c r="L111" s="192"/>
      <c r="M111" s="192">
        <f t="shared" si="4"/>
        <v>0</v>
      </c>
      <c r="N111" s="191"/>
    </row>
    <row r="112" spans="1:14" ht="18" customHeight="1">
      <c r="A112" s="202" t="s">
        <v>450</v>
      </c>
      <c r="B112" s="198"/>
      <c r="C112" s="201" t="s">
        <v>359</v>
      </c>
      <c r="D112" s="196" t="s">
        <v>11</v>
      </c>
      <c r="E112" s="194"/>
      <c r="F112" s="194">
        <v>20</v>
      </c>
      <c r="G112" s="194"/>
      <c r="H112" s="194">
        <v>6</v>
      </c>
      <c r="I112" s="192"/>
      <c r="J112" s="193"/>
      <c r="K112" s="192"/>
      <c r="L112" s="192"/>
      <c r="M112" s="192">
        <f t="shared" si="4"/>
        <v>0</v>
      </c>
      <c r="N112" s="191"/>
    </row>
    <row r="113" spans="1:14" ht="18" customHeight="1">
      <c r="A113" s="283" t="s">
        <v>449</v>
      </c>
      <c r="B113" s="284"/>
      <c r="C113" s="285" t="s">
        <v>447</v>
      </c>
      <c r="D113" s="286"/>
      <c r="E113" s="287"/>
      <c r="F113" s="287"/>
      <c r="G113" s="287"/>
      <c r="H113" s="287"/>
      <c r="I113" s="287"/>
      <c r="J113" s="287"/>
      <c r="K113" s="287"/>
      <c r="L113" s="287"/>
      <c r="M113" s="287"/>
      <c r="N113" s="191"/>
    </row>
    <row r="114" spans="1:14" ht="18" customHeight="1">
      <c r="A114" s="202" t="s">
        <v>762</v>
      </c>
      <c r="B114" s="198"/>
      <c r="C114" s="201" t="s">
        <v>446</v>
      </c>
      <c r="D114" s="196" t="s">
        <v>12</v>
      </c>
      <c r="E114" s="194"/>
      <c r="F114" s="194">
        <v>1</v>
      </c>
      <c r="G114" s="194"/>
      <c r="H114" s="194">
        <v>6</v>
      </c>
      <c r="I114" s="192"/>
      <c r="J114" s="193"/>
      <c r="K114" s="192"/>
      <c r="L114" s="192"/>
      <c r="M114" s="192">
        <f>IF(ISNUMBER($K114),IF(ISNUMBER($G114),ROUND($K114*$G114,2),ROUND($K114*$F114,2)),IF(ISNUMBER($G114),ROUND($I114*$G114,2),ROUND($I114*$F114,2)))</f>
        <v>0</v>
      </c>
      <c r="N114" s="191"/>
    </row>
    <row r="115" spans="1:14" ht="18" customHeight="1">
      <c r="A115" s="202" t="s">
        <v>763</v>
      </c>
      <c r="B115" s="198"/>
      <c r="C115" s="201" t="s">
        <v>445</v>
      </c>
      <c r="D115" s="196" t="s">
        <v>12</v>
      </c>
      <c r="E115" s="194"/>
      <c r="F115" s="194">
        <v>1</v>
      </c>
      <c r="G115" s="194"/>
      <c r="H115" s="194">
        <v>6</v>
      </c>
      <c r="I115" s="192"/>
      <c r="J115" s="193"/>
      <c r="K115" s="192"/>
      <c r="L115" s="192"/>
      <c r="M115" s="192">
        <f>IF(ISNUMBER($K115),IF(ISNUMBER($G115),ROUND($K115*$G115,2),ROUND($K115*$F115,2)),IF(ISNUMBER($G115),ROUND($I115*$G115,2),ROUND($I115*$F115,2)))</f>
        <v>0</v>
      </c>
      <c r="N115" s="191"/>
    </row>
    <row r="116" spans="1:14" ht="18" customHeight="1">
      <c r="A116" s="202" t="s">
        <v>448</v>
      </c>
      <c r="B116" s="198"/>
      <c r="C116" s="201" t="s">
        <v>444</v>
      </c>
      <c r="D116" s="196" t="s">
        <v>11</v>
      </c>
      <c r="E116" s="194"/>
      <c r="F116" s="194">
        <v>1</v>
      </c>
      <c r="G116" s="194"/>
      <c r="H116" s="194">
        <v>6</v>
      </c>
      <c r="I116" s="192"/>
      <c r="J116" s="193"/>
      <c r="K116" s="192"/>
      <c r="L116" s="192"/>
      <c r="M116" s="192">
        <f>IF(ISNUMBER($K116),IF(ISNUMBER($G116),ROUND($K116*$G116,2),ROUND($K116*$F116,2)),IF(ISNUMBER($G116),ROUND($I116*$G116,2),ROUND($I116*$F116,2)))</f>
        <v>0</v>
      </c>
      <c r="N116" s="191"/>
    </row>
    <row r="117" spans="1:14" ht="15" hidden="1" customHeight="1">
      <c r="A117" s="423" t="s">
        <v>443</v>
      </c>
      <c r="B117" s="424"/>
      <c r="C117" s="425"/>
      <c r="D117" s="425"/>
      <c r="E117" s="426"/>
      <c r="F117" s="425"/>
      <c r="G117" s="427"/>
      <c r="H117" s="425"/>
      <c r="I117" s="428"/>
      <c r="M117" s="200">
        <f>SUM(M$105:M$112)+SUM(M$114:M$116)</f>
        <v>0</v>
      </c>
      <c r="N117" s="199"/>
    </row>
    <row r="118" spans="1:14" ht="15" customHeight="1">
      <c r="A118" s="213"/>
      <c r="B118" s="212"/>
      <c r="C118" s="210"/>
      <c r="D118" s="210"/>
      <c r="E118" s="208"/>
      <c r="F118" s="210"/>
      <c r="G118" s="211"/>
      <c r="H118" s="210"/>
      <c r="I118" s="209"/>
      <c r="J118" s="208"/>
      <c r="K118" s="208"/>
      <c r="L118" s="208"/>
      <c r="M118" s="207"/>
      <c r="N118" s="199"/>
    </row>
    <row r="119" spans="1:14" ht="18" customHeight="1">
      <c r="A119" s="206" t="s">
        <v>442</v>
      </c>
      <c r="B119" s="198"/>
      <c r="C119" s="197" t="s">
        <v>441</v>
      </c>
      <c r="D119" s="196"/>
      <c r="E119" s="195"/>
      <c r="F119" s="195">
        <v>0</v>
      </c>
      <c r="G119" s="195"/>
      <c r="H119" s="194">
        <v>6</v>
      </c>
      <c r="I119" s="192"/>
      <c r="J119" s="193"/>
      <c r="K119" s="192"/>
      <c r="L119" s="192"/>
      <c r="M119" s="203">
        <f>SUM(M121:M122)</f>
        <v>0</v>
      </c>
      <c r="N119" s="191"/>
    </row>
    <row r="120" spans="1:14" ht="18" customHeight="1">
      <c r="A120" s="190"/>
      <c r="B120" s="198"/>
      <c r="C120" s="201" t="s">
        <v>343</v>
      </c>
      <c r="D120" s="420"/>
      <c r="E120" s="421"/>
      <c r="F120" s="421"/>
      <c r="G120" s="421"/>
      <c r="H120" s="421"/>
      <c r="I120" s="421"/>
      <c r="J120" s="421"/>
      <c r="K120" s="421"/>
      <c r="L120" s="421"/>
      <c r="M120" s="422"/>
      <c r="N120" s="187"/>
    </row>
    <row r="121" spans="1:14" ht="18" customHeight="1">
      <c r="A121" s="202" t="s">
        <v>440</v>
      </c>
      <c r="B121" s="198"/>
      <c r="C121" s="201" t="s">
        <v>439</v>
      </c>
      <c r="D121" s="196" t="s">
        <v>11</v>
      </c>
      <c r="E121" s="194"/>
      <c r="F121" s="194">
        <v>1</v>
      </c>
      <c r="G121" s="194"/>
      <c r="H121" s="194">
        <v>6</v>
      </c>
      <c r="I121" s="192"/>
      <c r="J121" s="193"/>
      <c r="K121" s="192"/>
      <c r="L121" s="192"/>
      <c r="M121" s="192">
        <f>IF(ISNUMBER($K121),IF(ISNUMBER($G121),ROUND($K121*$G121,2),ROUND($K121*$F121,2)),IF(ISNUMBER($G121),ROUND($I121*$G121,2),ROUND($I121*$F121,2)))</f>
        <v>0</v>
      </c>
      <c r="N121" s="191"/>
    </row>
    <row r="122" spans="1:14" ht="18" customHeight="1">
      <c r="A122" s="202" t="s">
        <v>438</v>
      </c>
      <c r="B122" s="198"/>
      <c r="C122" s="201" t="s">
        <v>437</v>
      </c>
      <c r="D122" s="196" t="s">
        <v>11</v>
      </c>
      <c r="E122" s="194"/>
      <c r="F122" s="194">
        <v>1</v>
      </c>
      <c r="G122" s="194"/>
      <c r="H122" s="194">
        <v>6</v>
      </c>
      <c r="I122" s="192"/>
      <c r="J122" s="193"/>
      <c r="K122" s="192"/>
      <c r="L122" s="192"/>
      <c r="M122" s="192">
        <f>IF(ISNUMBER($K122),IF(ISNUMBER($G122),ROUND($K122*$G122,2),ROUND($K122*$F122,2)),IF(ISNUMBER($G122),ROUND($I122*$G122,2),ROUND($I122*$F122,2)))</f>
        <v>0</v>
      </c>
      <c r="N122" s="191"/>
    </row>
    <row r="123" spans="1:14" ht="15" customHeight="1">
      <c r="A123" s="213"/>
      <c r="B123" s="212"/>
      <c r="C123" s="210"/>
      <c r="D123" s="210"/>
      <c r="E123" s="208"/>
      <c r="F123" s="210"/>
      <c r="G123" s="211"/>
      <c r="H123" s="210"/>
      <c r="I123" s="209"/>
      <c r="J123" s="208"/>
      <c r="K123" s="208"/>
      <c r="L123" s="208"/>
      <c r="M123" s="207"/>
      <c r="N123" s="199"/>
    </row>
    <row r="124" spans="1:14" ht="18" customHeight="1">
      <c r="A124" s="206" t="s">
        <v>436</v>
      </c>
      <c r="B124" s="198"/>
      <c r="C124" s="197" t="s">
        <v>435</v>
      </c>
      <c r="D124" s="196"/>
      <c r="E124" s="195"/>
      <c r="F124" s="195">
        <v>0</v>
      </c>
      <c r="G124" s="195"/>
      <c r="H124" s="194">
        <v>6</v>
      </c>
      <c r="I124" s="192"/>
      <c r="J124" s="193"/>
      <c r="K124" s="192"/>
      <c r="L124" s="192"/>
      <c r="M124" s="203">
        <f>SUM(M126:M136)+SUM(M139:M141)</f>
        <v>0</v>
      </c>
      <c r="N124" s="191"/>
    </row>
    <row r="125" spans="1:14" ht="18" customHeight="1">
      <c r="A125" s="202"/>
      <c r="B125" s="198"/>
      <c r="C125" s="201" t="s">
        <v>343</v>
      </c>
      <c r="D125" s="420"/>
      <c r="E125" s="421"/>
      <c r="F125" s="421"/>
      <c r="G125" s="421"/>
      <c r="H125" s="421"/>
      <c r="I125" s="421"/>
      <c r="J125" s="421"/>
      <c r="K125" s="421"/>
      <c r="L125" s="421"/>
      <c r="M125" s="422"/>
      <c r="N125" s="187"/>
    </row>
    <row r="126" spans="1:14" ht="18" customHeight="1">
      <c r="A126" s="202" t="s">
        <v>434</v>
      </c>
      <c r="B126" s="198"/>
      <c r="C126" s="201" t="s">
        <v>433</v>
      </c>
      <c r="D126" s="196" t="s">
        <v>12</v>
      </c>
      <c r="E126" s="194"/>
      <c r="F126" s="194">
        <v>1</v>
      </c>
      <c r="G126" s="194"/>
      <c r="H126" s="194">
        <v>6</v>
      </c>
      <c r="I126" s="192"/>
      <c r="J126" s="193"/>
      <c r="K126" s="192"/>
      <c r="L126" s="192"/>
      <c r="M126" s="192">
        <f t="shared" ref="M126:M136" si="5">IF(ISNUMBER($K126),IF(ISNUMBER($G126),ROUND($K126*$G126,2),ROUND($K126*$F126,2)),IF(ISNUMBER($G126),ROUND($I126*$G126,2),ROUND($I126*$F126,2)))</f>
        <v>0</v>
      </c>
      <c r="N126" s="191"/>
    </row>
    <row r="127" spans="1:14" ht="18" customHeight="1">
      <c r="A127" s="202" t="s">
        <v>432</v>
      </c>
      <c r="B127" s="198"/>
      <c r="C127" s="201" t="s">
        <v>431</v>
      </c>
      <c r="D127" s="196" t="s">
        <v>12</v>
      </c>
      <c r="E127" s="194"/>
      <c r="F127" s="194">
        <v>1</v>
      </c>
      <c r="G127" s="194"/>
      <c r="H127" s="194">
        <v>6</v>
      </c>
      <c r="I127" s="192"/>
      <c r="J127" s="193"/>
      <c r="K127" s="192"/>
      <c r="L127" s="192"/>
      <c r="M127" s="192">
        <f t="shared" si="5"/>
        <v>0</v>
      </c>
      <c r="N127" s="191"/>
    </row>
    <row r="128" spans="1:14" ht="18" customHeight="1">
      <c r="A128" s="202" t="s">
        <v>430</v>
      </c>
      <c r="B128" s="198"/>
      <c r="C128" s="201" t="s">
        <v>429</v>
      </c>
      <c r="D128" s="196" t="s">
        <v>12</v>
      </c>
      <c r="E128" s="194"/>
      <c r="F128" s="194">
        <v>11</v>
      </c>
      <c r="G128" s="194"/>
      <c r="H128" s="194">
        <v>6</v>
      </c>
      <c r="I128" s="192"/>
      <c r="J128" s="193"/>
      <c r="K128" s="192"/>
      <c r="L128" s="192"/>
      <c r="M128" s="192">
        <f t="shared" si="5"/>
        <v>0</v>
      </c>
      <c r="N128" s="191"/>
    </row>
    <row r="129" spans="1:14" ht="18" customHeight="1">
      <c r="A129" s="202" t="s">
        <v>428</v>
      </c>
      <c r="B129" s="198"/>
      <c r="C129" s="201" t="s">
        <v>427</v>
      </c>
      <c r="D129" s="196" t="s">
        <v>12</v>
      </c>
      <c r="E129" s="194"/>
      <c r="F129" s="194">
        <v>5</v>
      </c>
      <c r="G129" s="194"/>
      <c r="H129" s="194">
        <v>6</v>
      </c>
      <c r="I129" s="192"/>
      <c r="J129" s="193"/>
      <c r="K129" s="192"/>
      <c r="L129" s="192"/>
      <c r="M129" s="192">
        <f t="shared" si="5"/>
        <v>0</v>
      </c>
      <c r="N129" s="191"/>
    </row>
    <row r="130" spans="1:14" ht="18" customHeight="1">
      <c r="A130" s="202" t="s">
        <v>426</v>
      </c>
      <c r="B130" s="198"/>
      <c r="C130" s="201" t="s">
        <v>425</v>
      </c>
      <c r="D130" s="196" t="s">
        <v>12</v>
      </c>
      <c r="E130" s="194"/>
      <c r="F130" s="194">
        <v>13</v>
      </c>
      <c r="G130" s="194"/>
      <c r="H130" s="194">
        <v>6</v>
      </c>
      <c r="I130" s="192"/>
      <c r="J130" s="193"/>
      <c r="K130" s="192"/>
      <c r="L130" s="192"/>
      <c r="M130" s="192">
        <f t="shared" si="5"/>
        <v>0</v>
      </c>
      <c r="N130" s="191"/>
    </row>
    <row r="131" spans="1:14" ht="18" customHeight="1">
      <c r="A131" s="202" t="s">
        <v>424</v>
      </c>
      <c r="B131" s="198"/>
      <c r="C131" s="201" t="s">
        <v>423</v>
      </c>
      <c r="D131" s="196" t="s">
        <v>12</v>
      </c>
      <c r="E131" s="194"/>
      <c r="F131" s="194">
        <v>1</v>
      </c>
      <c r="G131" s="194"/>
      <c r="H131" s="194">
        <v>6</v>
      </c>
      <c r="I131" s="192"/>
      <c r="J131" s="193"/>
      <c r="K131" s="192"/>
      <c r="L131" s="192"/>
      <c r="M131" s="192">
        <f t="shared" si="5"/>
        <v>0</v>
      </c>
      <c r="N131" s="191"/>
    </row>
    <row r="132" spans="1:14" ht="18" customHeight="1">
      <c r="A132" s="202" t="s">
        <v>422</v>
      </c>
      <c r="B132" s="198"/>
      <c r="C132" s="201" t="s">
        <v>177</v>
      </c>
      <c r="D132" s="196" t="s">
        <v>11</v>
      </c>
      <c r="E132" s="194"/>
      <c r="F132" s="194">
        <v>30</v>
      </c>
      <c r="G132" s="194"/>
      <c r="H132" s="194">
        <v>6</v>
      </c>
      <c r="I132" s="192"/>
      <c r="J132" s="193"/>
      <c r="K132" s="192"/>
      <c r="L132" s="192"/>
      <c r="M132" s="192">
        <f t="shared" si="5"/>
        <v>0</v>
      </c>
      <c r="N132" s="191"/>
    </row>
    <row r="133" spans="1:14" ht="18" customHeight="1">
      <c r="A133" s="202" t="s">
        <v>421</v>
      </c>
      <c r="B133" s="198"/>
      <c r="C133" s="201" t="s">
        <v>388</v>
      </c>
      <c r="D133" s="196" t="s">
        <v>11</v>
      </c>
      <c r="E133" s="194"/>
      <c r="F133" s="194">
        <v>1</v>
      </c>
      <c r="G133" s="194"/>
      <c r="H133" s="194">
        <v>6</v>
      </c>
      <c r="I133" s="192"/>
      <c r="J133" s="193"/>
      <c r="K133" s="192"/>
      <c r="L133" s="192"/>
      <c r="M133" s="192">
        <f t="shared" si="5"/>
        <v>0</v>
      </c>
      <c r="N133" s="191"/>
    </row>
    <row r="134" spans="1:14" ht="18" customHeight="1">
      <c r="A134" s="202" t="s">
        <v>420</v>
      </c>
      <c r="B134" s="198"/>
      <c r="C134" s="201" t="s">
        <v>419</v>
      </c>
      <c r="D134" s="196" t="s">
        <v>11</v>
      </c>
      <c r="E134" s="194"/>
      <c r="F134" s="194">
        <v>1</v>
      </c>
      <c r="G134" s="194"/>
      <c r="H134" s="194">
        <v>6</v>
      </c>
      <c r="I134" s="192"/>
      <c r="J134" s="193"/>
      <c r="K134" s="192"/>
      <c r="L134" s="192"/>
      <c r="M134" s="192">
        <f t="shared" si="5"/>
        <v>0</v>
      </c>
      <c r="N134" s="191"/>
    </row>
    <row r="135" spans="1:14" ht="18" customHeight="1">
      <c r="A135" s="202" t="s">
        <v>418</v>
      </c>
      <c r="B135" s="198"/>
      <c r="C135" s="201" t="s">
        <v>386</v>
      </c>
      <c r="D135" s="196" t="s">
        <v>11</v>
      </c>
      <c r="E135" s="194"/>
      <c r="F135" s="194">
        <v>1</v>
      </c>
      <c r="G135" s="194"/>
      <c r="H135" s="194">
        <v>6</v>
      </c>
      <c r="I135" s="192"/>
      <c r="J135" s="193"/>
      <c r="K135" s="192"/>
      <c r="L135" s="192"/>
      <c r="M135" s="192">
        <f t="shared" si="5"/>
        <v>0</v>
      </c>
      <c r="N135" s="191"/>
    </row>
    <row r="136" spans="1:14" ht="18" customHeight="1">
      <c r="A136" s="202" t="s">
        <v>417</v>
      </c>
      <c r="B136" s="198"/>
      <c r="C136" s="201" t="s">
        <v>384</v>
      </c>
      <c r="D136" s="196" t="s">
        <v>11</v>
      </c>
      <c r="E136" s="194"/>
      <c r="F136" s="194">
        <v>1</v>
      </c>
      <c r="G136" s="194"/>
      <c r="H136" s="194">
        <v>6</v>
      </c>
      <c r="I136" s="192"/>
      <c r="J136" s="193"/>
      <c r="K136" s="192"/>
      <c r="L136" s="192"/>
      <c r="M136" s="192">
        <f t="shared" si="5"/>
        <v>0</v>
      </c>
      <c r="N136" s="191"/>
    </row>
    <row r="137" spans="1:14" ht="18" customHeight="1">
      <c r="A137" s="202" t="s">
        <v>416</v>
      </c>
      <c r="B137" s="198"/>
      <c r="C137" s="201" t="s">
        <v>415</v>
      </c>
      <c r="D137" s="196"/>
      <c r="E137" s="194"/>
      <c r="F137" s="194"/>
      <c r="G137" s="194"/>
      <c r="H137" s="194"/>
      <c r="I137" s="192"/>
      <c r="J137" s="193"/>
      <c r="K137" s="192"/>
      <c r="L137" s="192"/>
      <c r="M137" s="192"/>
      <c r="N137" s="191"/>
    </row>
    <row r="138" spans="1:14" ht="18" customHeight="1">
      <c r="A138" s="202"/>
      <c r="B138" s="198"/>
      <c r="C138" s="215" t="s">
        <v>343</v>
      </c>
      <c r="D138" s="420"/>
      <c r="E138" s="421"/>
      <c r="F138" s="421"/>
      <c r="G138" s="421"/>
      <c r="H138" s="421"/>
      <c r="I138" s="421"/>
      <c r="J138" s="421"/>
      <c r="K138" s="421"/>
      <c r="L138" s="421"/>
      <c r="M138" s="422"/>
      <c r="N138" s="187"/>
    </row>
    <row r="139" spans="1:14" ht="18" customHeight="1">
      <c r="A139" s="202"/>
      <c r="B139" s="198"/>
      <c r="C139" s="215" t="s">
        <v>764</v>
      </c>
      <c r="D139" s="196" t="s">
        <v>11</v>
      </c>
      <c r="E139" s="194"/>
      <c r="F139" s="194">
        <v>1</v>
      </c>
      <c r="G139" s="194"/>
      <c r="H139" s="194">
        <v>6</v>
      </c>
      <c r="I139" s="192"/>
      <c r="J139" s="193"/>
      <c r="K139" s="192"/>
      <c r="L139" s="192"/>
      <c r="M139" s="192">
        <f>IF(ISNUMBER($K139),IF(ISNUMBER($G139),ROUND($K139*$G139,2),ROUND($K139*$F139,2)),IF(ISNUMBER($G139),ROUND($I139*$G139,2),ROUND($I139*$F139,2)))</f>
        <v>0</v>
      </c>
      <c r="N139" s="191"/>
    </row>
    <row r="140" spans="1:14" ht="18" customHeight="1">
      <c r="A140" s="202"/>
      <c r="B140" s="198"/>
      <c r="C140" s="215" t="s">
        <v>437</v>
      </c>
      <c r="D140" s="196" t="s">
        <v>11</v>
      </c>
      <c r="E140" s="194"/>
      <c r="F140" s="194">
        <v>1</v>
      </c>
      <c r="G140" s="194"/>
      <c r="H140" s="194">
        <v>6</v>
      </c>
      <c r="I140" s="192"/>
      <c r="J140" s="193"/>
      <c r="K140" s="192"/>
      <c r="L140" s="192"/>
      <c r="M140" s="192">
        <f>IF(ISNUMBER($K140),IF(ISNUMBER($G140),ROUND($K140*$G140,2),ROUND($K140*$F140,2)),IF(ISNUMBER($G140),ROUND($I140*$G140,2),ROUND($I140*$F140,2)))</f>
        <v>0</v>
      </c>
      <c r="N140" s="191"/>
    </row>
    <row r="141" spans="1:14" ht="18" customHeight="1">
      <c r="A141" s="202" t="s">
        <v>414</v>
      </c>
      <c r="B141" s="198"/>
      <c r="C141" s="201" t="s">
        <v>413</v>
      </c>
      <c r="D141" s="196" t="s">
        <v>12</v>
      </c>
      <c r="E141" s="194"/>
      <c r="F141" s="194">
        <v>1</v>
      </c>
      <c r="G141" s="194"/>
      <c r="H141" s="194">
        <v>6</v>
      </c>
      <c r="I141" s="192"/>
      <c r="J141" s="193"/>
      <c r="K141" s="192"/>
      <c r="L141" s="192"/>
      <c r="M141" s="192">
        <f>IF(ISNUMBER($K141),IF(ISNUMBER($G141),ROUND($K141*$G141,2),ROUND($K141*$F141,2)),IF(ISNUMBER($G141),ROUND($I141*$G141,2),ROUND($I141*$F141,2)))</f>
        <v>0</v>
      </c>
      <c r="N141" s="191"/>
    </row>
    <row r="142" spans="1:14" ht="15" hidden="1" customHeight="1">
      <c r="A142" s="423" t="s">
        <v>412</v>
      </c>
      <c r="B142" s="424"/>
      <c r="C142" s="425"/>
      <c r="D142" s="425"/>
      <c r="E142" s="426"/>
      <c r="F142" s="425"/>
      <c r="G142" s="427"/>
      <c r="H142" s="425"/>
      <c r="I142" s="428"/>
      <c r="M142" s="200">
        <f>SUM(M$126:M$137)+SUM(M$139:M$141)</f>
        <v>0</v>
      </c>
      <c r="N142" s="199"/>
    </row>
    <row r="143" spans="1:14" ht="15" hidden="1" customHeight="1">
      <c r="A143" s="423" t="s">
        <v>411</v>
      </c>
      <c r="B143" s="424"/>
      <c r="C143" s="425"/>
      <c r="D143" s="425"/>
      <c r="E143" s="426"/>
      <c r="F143" s="425"/>
      <c r="G143" s="427"/>
      <c r="H143" s="425"/>
      <c r="I143" s="428"/>
      <c r="M143" s="200" t="e">
        <f>SUM(#REF!)</f>
        <v>#REF!</v>
      </c>
      <c r="N143" s="199"/>
    </row>
    <row r="144" spans="1:14" ht="18" customHeight="1">
      <c r="A144" s="190"/>
      <c r="B144" s="198"/>
      <c r="C144" s="201"/>
      <c r="D144" s="196"/>
      <c r="E144" s="195"/>
      <c r="F144" s="195">
        <v>0</v>
      </c>
      <c r="G144" s="195"/>
      <c r="H144" s="194">
        <v>6</v>
      </c>
      <c r="I144" s="192"/>
      <c r="J144" s="193"/>
      <c r="K144" s="192"/>
      <c r="L144" s="192"/>
      <c r="M144" s="192"/>
      <c r="N144" s="191"/>
    </row>
    <row r="145" spans="1:14" ht="18" customHeight="1">
      <c r="A145" s="206" t="s">
        <v>410</v>
      </c>
      <c r="B145" s="198"/>
      <c r="C145" s="197" t="s">
        <v>409</v>
      </c>
      <c r="D145" s="196"/>
      <c r="E145" s="195"/>
      <c r="F145" s="195">
        <v>0</v>
      </c>
      <c r="G145" s="195"/>
      <c r="H145" s="194">
        <v>6</v>
      </c>
      <c r="I145" s="192"/>
      <c r="J145" s="193"/>
      <c r="K145" s="192"/>
      <c r="L145" s="192"/>
      <c r="M145" s="203">
        <f>SUM(M147:M159)</f>
        <v>0</v>
      </c>
      <c r="N145" s="191"/>
    </row>
    <row r="146" spans="1:14" ht="18" customHeight="1">
      <c r="A146" s="190"/>
      <c r="B146" s="198"/>
      <c r="C146" s="197" t="s">
        <v>343</v>
      </c>
      <c r="D146" s="196"/>
      <c r="E146" s="195"/>
      <c r="F146" s="195">
        <v>0</v>
      </c>
      <c r="G146" s="195"/>
      <c r="H146" s="194">
        <v>6</v>
      </c>
      <c r="I146" s="192"/>
      <c r="J146" s="193"/>
      <c r="K146" s="192"/>
      <c r="L146" s="192"/>
      <c r="M146" s="192"/>
      <c r="N146" s="191"/>
    </row>
    <row r="147" spans="1:14" ht="18" customHeight="1">
      <c r="A147" s="202" t="s">
        <v>408</v>
      </c>
      <c r="B147" s="214"/>
      <c r="C147" s="201" t="s">
        <v>407</v>
      </c>
      <c r="D147" s="196" t="s">
        <v>11</v>
      </c>
      <c r="E147" s="194"/>
      <c r="F147" s="194">
        <v>16</v>
      </c>
      <c r="G147" s="194"/>
      <c r="H147" s="194">
        <v>6</v>
      </c>
      <c r="I147" s="192"/>
      <c r="J147" s="193"/>
      <c r="K147" s="192"/>
      <c r="L147" s="192"/>
      <c r="M147" s="192">
        <f t="shared" ref="M147:M159" si="6">IF(ISNUMBER($K147),IF(ISNUMBER($G147),ROUND($K147*$G147,2),ROUND($K147*$F147,2)),IF(ISNUMBER($G147),ROUND($I147*$G147,2),ROUND($I147*$F147,2)))</f>
        <v>0</v>
      </c>
      <c r="N147" s="191"/>
    </row>
    <row r="148" spans="1:14" ht="18" customHeight="1">
      <c r="A148" s="202" t="s">
        <v>406</v>
      </c>
      <c r="B148" s="198"/>
      <c r="C148" s="201" t="s">
        <v>405</v>
      </c>
      <c r="D148" s="196" t="s">
        <v>11</v>
      </c>
      <c r="E148" s="194"/>
      <c r="F148" s="194">
        <v>4</v>
      </c>
      <c r="G148" s="194"/>
      <c r="H148" s="194">
        <v>6</v>
      </c>
      <c r="I148" s="192"/>
      <c r="J148" s="193"/>
      <c r="K148" s="192"/>
      <c r="L148" s="192"/>
      <c r="M148" s="192">
        <f t="shared" si="6"/>
        <v>0</v>
      </c>
      <c r="N148" s="191"/>
    </row>
    <row r="149" spans="1:14" ht="18" customHeight="1">
      <c r="A149" s="202" t="s">
        <v>404</v>
      </c>
      <c r="B149" s="198"/>
      <c r="C149" s="201" t="s">
        <v>403</v>
      </c>
      <c r="D149" s="196" t="s">
        <v>12</v>
      </c>
      <c r="E149" s="194"/>
      <c r="F149" s="194">
        <v>11</v>
      </c>
      <c r="G149" s="194"/>
      <c r="H149" s="194">
        <v>6</v>
      </c>
      <c r="I149" s="192"/>
      <c r="J149" s="193"/>
      <c r="K149" s="192"/>
      <c r="L149" s="192"/>
      <c r="M149" s="192">
        <f t="shared" si="6"/>
        <v>0</v>
      </c>
      <c r="N149" s="191"/>
    </row>
    <row r="150" spans="1:14" ht="18" customHeight="1">
      <c r="A150" s="202" t="s">
        <v>402</v>
      </c>
      <c r="B150" s="198"/>
      <c r="C150" s="201" t="s">
        <v>401</v>
      </c>
      <c r="D150" s="196" t="s">
        <v>11</v>
      </c>
      <c r="E150" s="194"/>
      <c r="F150" s="194">
        <v>11</v>
      </c>
      <c r="G150" s="194"/>
      <c r="H150" s="194">
        <v>6</v>
      </c>
      <c r="I150" s="192"/>
      <c r="J150" s="193"/>
      <c r="K150" s="192"/>
      <c r="L150" s="192"/>
      <c r="M150" s="192">
        <f t="shared" si="6"/>
        <v>0</v>
      </c>
      <c r="N150" s="191"/>
    </row>
    <row r="151" spans="1:14" ht="18" customHeight="1">
      <c r="A151" s="202" t="s">
        <v>400</v>
      </c>
      <c r="B151" s="198"/>
      <c r="C151" s="201" t="s">
        <v>399</v>
      </c>
      <c r="D151" s="196" t="s">
        <v>12</v>
      </c>
      <c r="E151" s="194"/>
      <c r="F151" s="194">
        <v>1</v>
      </c>
      <c r="G151" s="194"/>
      <c r="H151" s="194">
        <v>6</v>
      </c>
      <c r="I151" s="192"/>
      <c r="J151" s="193"/>
      <c r="K151" s="192"/>
      <c r="L151" s="192"/>
      <c r="M151" s="192">
        <f t="shared" si="6"/>
        <v>0</v>
      </c>
      <c r="N151" s="191"/>
    </row>
    <row r="152" spans="1:14" ht="18" customHeight="1">
      <c r="A152" s="202" t="s">
        <v>398</v>
      </c>
      <c r="B152" s="198"/>
      <c r="C152" s="201" t="s">
        <v>397</v>
      </c>
      <c r="D152" s="196" t="s">
        <v>12</v>
      </c>
      <c r="E152" s="194"/>
      <c r="F152" s="194">
        <v>5</v>
      </c>
      <c r="G152" s="194"/>
      <c r="H152" s="194">
        <v>6</v>
      </c>
      <c r="I152" s="192"/>
      <c r="J152" s="193"/>
      <c r="K152" s="192"/>
      <c r="L152" s="192"/>
      <c r="M152" s="192">
        <f t="shared" si="6"/>
        <v>0</v>
      </c>
      <c r="N152" s="191"/>
    </row>
    <row r="153" spans="1:14" ht="18" customHeight="1">
      <c r="A153" s="202" t="s">
        <v>396</v>
      </c>
      <c r="B153" s="198"/>
      <c r="C153" s="201" t="s">
        <v>395</v>
      </c>
      <c r="D153" s="196" t="s">
        <v>12</v>
      </c>
      <c r="E153" s="194"/>
      <c r="F153" s="194">
        <v>11</v>
      </c>
      <c r="G153" s="194"/>
      <c r="H153" s="194">
        <v>6</v>
      </c>
      <c r="I153" s="192"/>
      <c r="J153" s="193"/>
      <c r="K153" s="192"/>
      <c r="L153" s="192"/>
      <c r="M153" s="192">
        <f t="shared" si="6"/>
        <v>0</v>
      </c>
      <c r="N153" s="191"/>
    </row>
    <row r="154" spans="1:14" ht="18" customHeight="1">
      <c r="A154" s="202" t="s">
        <v>394</v>
      </c>
      <c r="B154" s="198"/>
      <c r="C154" s="201" t="s">
        <v>393</v>
      </c>
      <c r="D154" s="196" t="s">
        <v>12</v>
      </c>
      <c r="E154" s="194"/>
      <c r="F154" s="194">
        <v>11</v>
      </c>
      <c r="G154" s="194"/>
      <c r="H154" s="194">
        <v>6</v>
      </c>
      <c r="I154" s="192"/>
      <c r="J154" s="193"/>
      <c r="K154" s="192"/>
      <c r="L154" s="192"/>
      <c r="M154" s="192">
        <f t="shared" si="6"/>
        <v>0</v>
      </c>
      <c r="N154" s="191"/>
    </row>
    <row r="155" spans="1:14" ht="18" customHeight="1">
      <c r="A155" s="202" t="s">
        <v>392</v>
      </c>
      <c r="B155" s="198"/>
      <c r="C155" s="201" t="s">
        <v>391</v>
      </c>
      <c r="D155" s="196" t="s">
        <v>12</v>
      </c>
      <c r="E155" s="194"/>
      <c r="F155" s="194">
        <v>30</v>
      </c>
      <c r="G155" s="194"/>
      <c r="H155" s="194">
        <v>6</v>
      </c>
      <c r="I155" s="192"/>
      <c r="J155" s="193"/>
      <c r="K155" s="192"/>
      <c r="L155" s="192"/>
      <c r="M155" s="192">
        <f t="shared" si="6"/>
        <v>0</v>
      </c>
      <c r="N155" s="191"/>
    </row>
    <row r="156" spans="1:14" ht="18" customHeight="1">
      <c r="A156" s="202" t="s">
        <v>390</v>
      </c>
      <c r="B156" s="198"/>
      <c r="C156" s="201" t="s">
        <v>177</v>
      </c>
      <c r="D156" s="196" t="s">
        <v>11</v>
      </c>
      <c r="E156" s="194"/>
      <c r="F156" s="194">
        <v>1</v>
      </c>
      <c r="G156" s="194"/>
      <c r="H156" s="194">
        <v>6</v>
      </c>
      <c r="I156" s="192"/>
      <c r="J156" s="193"/>
      <c r="K156" s="192"/>
      <c r="L156" s="192"/>
      <c r="M156" s="192">
        <f t="shared" si="6"/>
        <v>0</v>
      </c>
      <c r="N156" s="191"/>
    </row>
    <row r="157" spans="1:14" ht="18" customHeight="1">
      <c r="A157" s="202" t="s">
        <v>389</v>
      </c>
      <c r="B157" s="198"/>
      <c r="C157" s="201" t="s">
        <v>388</v>
      </c>
      <c r="D157" s="196" t="s">
        <v>11</v>
      </c>
      <c r="E157" s="194"/>
      <c r="F157" s="194">
        <v>1</v>
      </c>
      <c r="G157" s="194"/>
      <c r="H157" s="194">
        <v>6</v>
      </c>
      <c r="I157" s="192"/>
      <c r="J157" s="193"/>
      <c r="K157" s="192"/>
      <c r="L157" s="192"/>
      <c r="M157" s="192">
        <f t="shared" si="6"/>
        <v>0</v>
      </c>
      <c r="N157" s="191"/>
    </row>
    <row r="158" spans="1:14" ht="18" customHeight="1">
      <c r="A158" s="202" t="s">
        <v>387</v>
      </c>
      <c r="B158" s="198"/>
      <c r="C158" s="201" t="s">
        <v>386</v>
      </c>
      <c r="D158" s="196" t="s">
        <v>11</v>
      </c>
      <c r="E158" s="194"/>
      <c r="F158" s="194">
        <v>1</v>
      </c>
      <c r="G158" s="194"/>
      <c r="H158" s="194">
        <v>6</v>
      </c>
      <c r="I158" s="192"/>
      <c r="J158" s="193"/>
      <c r="K158" s="192"/>
      <c r="L158" s="192"/>
      <c r="M158" s="192">
        <f t="shared" si="6"/>
        <v>0</v>
      </c>
      <c r="N158" s="191"/>
    </row>
    <row r="159" spans="1:14" ht="18" customHeight="1">
      <c r="A159" s="202" t="s">
        <v>385</v>
      </c>
      <c r="B159" s="198"/>
      <c r="C159" s="201" t="s">
        <v>384</v>
      </c>
      <c r="D159" s="196" t="s">
        <v>11</v>
      </c>
      <c r="E159" s="194"/>
      <c r="F159" s="194">
        <v>1</v>
      </c>
      <c r="G159" s="194"/>
      <c r="H159" s="194">
        <v>6</v>
      </c>
      <c r="I159" s="192"/>
      <c r="J159" s="193"/>
      <c r="K159" s="192"/>
      <c r="L159" s="192"/>
      <c r="M159" s="192">
        <f t="shared" si="6"/>
        <v>0</v>
      </c>
      <c r="N159" s="191"/>
    </row>
    <row r="160" spans="1:14" ht="15" hidden="1" customHeight="1">
      <c r="A160" s="423" t="s">
        <v>383</v>
      </c>
      <c r="B160" s="424"/>
      <c r="C160" s="425"/>
      <c r="D160" s="425"/>
      <c r="E160" s="426"/>
      <c r="F160" s="425"/>
      <c r="G160" s="427"/>
      <c r="H160" s="425"/>
      <c r="I160" s="428"/>
      <c r="M160" s="200">
        <f>SUM(M$146:M$159)</f>
        <v>0</v>
      </c>
      <c r="N160" s="199"/>
    </row>
    <row r="161" spans="1:14" ht="15" customHeight="1">
      <c r="A161" s="213"/>
      <c r="B161" s="212"/>
      <c r="C161" s="210"/>
      <c r="D161" s="210"/>
      <c r="E161" s="208"/>
      <c r="F161" s="210"/>
      <c r="G161" s="211"/>
      <c r="H161" s="210"/>
      <c r="I161" s="209"/>
      <c r="J161" s="208"/>
      <c r="K161" s="208"/>
      <c r="L161" s="208"/>
      <c r="M161" s="207"/>
      <c r="N161" s="199"/>
    </row>
    <row r="162" spans="1:14" ht="18" customHeight="1">
      <c r="A162" s="206" t="s">
        <v>382</v>
      </c>
      <c r="B162" s="198"/>
      <c r="C162" s="197" t="s">
        <v>381</v>
      </c>
      <c r="D162" s="196"/>
      <c r="E162" s="195"/>
      <c r="F162" s="195">
        <v>0</v>
      </c>
      <c r="G162" s="195"/>
      <c r="H162" s="194">
        <v>6</v>
      </c>
      <c r="I162" s="192"/>
      <c r="J162" s="193"/>
      <c r="K162" s="192"/>
      <c r="L162" s="192"/>
      <c r="M162" s="203">
        <f>SUM(M164:M171)</f>
        <v>0</v>
      </c>
      <c r="N162" s="191"/>
    </row>
    <row r="163" spans="1:14" ht="18" customHeight="1">
      <c r="A163" s="202" t="s">
        <v>380</v>
      </c>
      <c r="B163" s="198"/>
      <c r="C163" s="201" t="s">
        <v>343</v>
      </c>
      <c r="D163" s="420"/>
      <c r="E163" s="421"/>
      <c r="F163" s="421"/>
      <c r="G163" s="421"/>
      <c r="H163" s="421"/>
      <c r="I163" s="421"/>
      <c r="J163" s="421"/>
      <c r="K163" s="421"/>
      <c r="L163" s="421"/>
      <c r="M163" s="422"/>
      <c r="N163" s="187"/>
    </row>
    <row r="164" spans="1:14" ht="18" customHeight="1">
      <c r="A164" s="202" t="s">
        <v>379</v>
      </c>
      <c r="B164" s="198"/>
      <c r="C164" s="201" t="s">
        <v>378</v>
      </c>
      <c r="D164" s="196" t="s">
        <v>12</v>
      </c>
      <c r="E164" s="194"/>
      <c r="F164" s="194">
        <v>5</v>
      </c>
      <c r="G164" s="194"/>
      <c r="H164" s="194">
        <v>6</v>
      </c>
      <c r="I164" s="192"/>
      <c r="J164" s="193"/>
      <c r="K164" s="192"/>
      <c r="L164" s="192"/>
      <c r="M164" s="192">
        <f t="shared" ref="M164:M170" si="7">IF(ISNUMBER($K164),IF(ISNUMBER($G164),ROUND($K164*$G164,2),ROUND($K164*$F164,2)),IF(ISNUMBER($G164),ROUND($I164*$G164,2),ROUND($I164*$F164,2)))</f>
        <v>0</v>
      </c>
      <c r="N164" s="191"/>
    </row>
    <row r="165" spans="1:14" ht="18" customHeight="1">
      <c r="A165" s="202" t="s">
        <v>377</v>
      </c>
      <c r="B165" s="198"/>
      <c r="C165" s="201" t="s">
        <v>376</v>
      </c>
      <c r="D165" s="196" t="s">
        <v>12</v>
      </c>
      <c r="E165" s="194"/>
      <c r="F165" s="194">
        <v>2</v>
      </c>
      <c r="G165" s="194"/>
      <c r="H165" s="194">
        <v>6</v>
      </c>
      <c r="I165" s="192"/>
      <c r="J165" s="193"/>
      <c r="K165" s="192"/>
      <c r="L165" s="192"/>
      <c r="M165" s="192">
        <f t="shared" si="7"/>
        <v>0</v>
      </c>
      <c r="N165" s="191"/>
    </row>
    <row r="166" spans="1:14" ht="18" customHeight="1">
      <c r="A166" s="202" t="s">
        <v>375</v>
      </c>
      <c r="B166" s="198"/>
      <c r="C166" s="201" t="s">
        <v>363</v>
      </c>
      <c r="D166" s="196" t="s">
        <v>11</v>
      </c>
      <c r="E166" s="194"/>
      <c r="F166" s="194">
        <v>6</v>
      </c>
      <c r="G166" s="194"/>
      <c r="H166" s="194">
        <v>6</v>
      </c>
      <c r="I166" s="192"/>
      <c r="J166" s="193"/>
      <c r="K166" s="192"/>
      <c r="L166" s="192"/>
      <c r="M166" s="192">
        <f t="shared" si="7"/>
        <v>0</v>
      </c>
      <c r="N166" s="191"/>
    </row>
    <row r="167" spans="1:14" ht="18" customHeight="1">
      <c r="A167" s="202" t="s">
        <v>374</v>
      </c>
      <c r="B167" s="198"/>
      <c r="C167" s="201" t="s">
        <v>361</v>
      </c>
      <c r="D167" s="196" t="s">
        <v>51</v>
      </c>
      <c r="E167" s="194"/>
      <c r="F167" s="194">
        <v>150</v>
      </c>
      <c r="G167" s="194"/>
      <c r="H167" s="194">
        <v>6</v>
      </c>
      <c r="I167" s="192"/>
      <c r="J167" s="193"/>
      <c r="K167" s="192"/>
      <c r="L167" s="192"/>
      <c r="M167" s="192">
        <f t="shared" si="7"/>
        <v>0</v>
      </c>
      <c r="N167" s="191"/>
    </row>
    <row r="168" spans="1:14" ht="18" customHeight="1">
      <c r="A168" s="202" t="s">
        <v>373</v>
      </c>
      <c r="B168" s="198"/>
      <c r="C168" s="201" t="s">
        <v>372</v>
      </c>
      <c r="D168" s="196" t="s">
        <v>12</v>
      </c>
      <c r="E168" s="194"/>
      <c r="F168" s="194">
        <v>4</v>
      </c>
      <c r="G168" s="194"/>
      <c r="H168" s="194">
        <v>6</v>
      </c>
      <c r="I168" s="192"/>
      <c r="J168" s="193"/>
      <c r="K168" s="192"/>
      <c r="L168" s="192"/>
      <c r="M168" s="192">
        <f t="shared" si="7"/>
        <v>0</v>
      </c>
      <c r="N168" s="191"/>
    </row>
    <row r="169" spans="1:14" ht="18" customHeight="1">
      <c r="A169" s="202" t="s">
        <v>371</v>
      </c>
      <c r="B169" s="198"/>
      <c r="C169" s="201" t="s">
        <v>359</v>
      </c>
      <c r="D169" s="196" t="s">
        <v>11</v>
      </c>
      <c r="E169" s="194"/>
      <c r="F169" s="194">
        <v>6</v>
      </c>
      <c r="G169" s="194"/>
      <c r="H169" s="194">
        <v>6</v>
      </c>
      <c r="I169" s="192"/>
      <c r="J169" s="193"/>
      <c r="K169" s="192"/>
      <c r="L169" s="192"/>
      <c r="M169" s="192">
        <f t="shared" si="7"/>
        <v>0</v>
      </c>
      <c r="N169" s="191"/>
    </row>
    <row r="170" spans="1:14" ht="18" customHeight="1">
      <c r="A170" s="202" t="s">
        <v>370</v>
      </c>
      <c r="B170" s="198"/>
      <c r="C170" s="201" t="s">
        <v>347</v>
      </c>
      <c r="D170" s="196" t="s">
        <v>11</v>
      </c>
      <c r="E170" s="194"/>
      <c r="F170" s="194">
        <v>1</v>
      </c>
      <c r="G170" s="194"/>
      <c r="H170" s="194">
        <v>6</v>
      </c>
      <c r="I170" s="192"/>
      <c r="J170" s="193"/>
      <c r="K170" s="192"/>
      <c r="L170" s="192"/>
      <c r="M170" s="192">
        <f t="shared" si="7"/>
        <v>0</v>
      </c>
      <c r="N170" s="191"/>
    </row>
    <row r="171" spans="1:14" ht="15" hidden="1" customHeight="1">
      <c r="A171" s="423" t="s">
        <v>369</v>
      </c>
      <c r="B171" s="424"/>
      <c r="C171" s="425"/>
      <c r="D171" s="425"/>
      <c r="E171" s="426"/>
      <c r="F171" s="425"/>
      <c r="G171" s="427"/>
      <c r="H171" s="425"/>
      <c r="I171" s="428"/>
      <c r="M171" s="200">
        <f>SUM(M$164:M$170)</f>
        <v>0</v>
      </c>
      <c r="N171" s="199"/>
    </row>
    <row r="172" spans="1:14" ht="15" customHeight="1">
      <c r="A172" s="213"/>
      <c r="B172" s="212"/>
      <c r="C172" s="210"/>
      <c r="D172" s="210"/>
      <c r="E172" s="208"/>
      <c r="F172" s="210"/>
      <c r="G172" s="211"/>
      <c r="H172" s="210"/>
      <c r="I172" s="209"/>
      <c r="J172" s="208"/>
      <c r="K172" s="208"/>
      <c r="L172" s="208"/>
      <c r="M172" s="207"/>
      <c r="N172" s="199"/>
    </row>
    <row r="173" spans="1:14" ht="18" customHeight="1">
      <c r="A173" s="206" t="s">
        <v>368</v>
      </c>
      <c r="B173" s="198"/>
      <c r="C173" s="197" t="s">
        <v>189</v>
      </c>
      <c r="D173" s="205"/>
      <c r="E173" s="204"/>
      <c r="F173" s="204"/>
      <c r="G173" s="204"/>
      <c r="H173" s="204"/>
      <c r="I173" s="204"/>
      <c r="J173" s="204"/>
      <c r="K173" s="204"/>
      <c r="L173" s="204"/>
      <c r="M173" s="203">
        <f>SUM(M175:M182)</f>
        <v>0</v>
      </c>
      <c r="N173" s="191"/>
    </row>
    <row r="174" spans="1:14" ht="18" customHeight="1">
      <c r="A174" s="202" t="s">
        <v>367</v>
      </c>
      <c r="B174" s="198"/>
      <c r="C174" s="201" t="s">
        <v>343</v>
      </c>
      <c r="D174" s="420"/>
      <c r="E174" s="421"/>
      <c r="F174" s="421"/>
      <c r="G174" s="421"/>
      <c r="H174" s="421"/>
      <c r="I174" s="421"/>
      <c r="J174" s="421"/>
      <c r="K174" s="421"/>
      <c r="L174" s="421"/>
      <c r="M174" s="422"/>
      <c r="N174" s="187"/>
    </row>
    <row r="175" spans="1:14" ht="18" customHeight="1">
      <c r="A175" s="202" t="s">
        <v>366</v>
      </c>
      <c r="B175" s="198"/>
      <c r="C175" s="201" t="s">
        <v>365</v>
      </c>
      <c r="D175" s="196" t="s">
        <v>12</v>
      </c>
      <c r="E175" s="194"/>
      <c r="F175" s="194">
        <v>5</v>
      </c>
      <c r="G175" s="194"/>
      <c r="H175" s="194">
        <v>6</v>
      </c>
      <c r="I175" s="192"/>
      <c r="J175" s="193"/>
      <c r="K175" s="192"/>
      <c r="L175" s="192"/>
      <c r="M175" s="192">
        <f t="shared" ref="M175:M181" si="8">IF(ISNUMBER($K175),IF(ISNUMBER($G175),ROUND($K175*$G175,2),ROUND($K175*$F175,2)),IF(ISNUMBER($G175),ROUND($I175*$G175,2),ROUND($I175*$F175,2)))</f>
        <v>0</v>
      </c>
      <c r="N175" s="191"/>
    </row>
    <row r="176" spans="1:14" ht="18" customHeight="1">
      <c r="A176" s="202" t="s">
        <v>364</v>
      </c>
      <c r="B176" s="198"/>
      <c r="C176" s="201" t="s">
        <v>363</v>
      </c>
      <c r="D176" s="196" t="s">
        <v>11</v>
      </c>
      <c r="E176" s="194"/>
      <c r="F176" s="194">
        <v>5</v>
      </c>
      <c r="G176" s="194"/>
      <c r="H176" s="194">
        <v>6</v>
      </c>
      <c r="I176" s="192"/>
      <c r="J176" s="193"/>
      <c r="K176" s="192"/>
      <c r="L176" s="192"/>
      <c r="M176" s="192">
        <f t="shared" si="8"/>
        <v>0</v>
      </c>
      <c r="N176" s="191"/>
    </row>
    <row r="177" spans="1:14" ht="18" customHeight="1">
      <c r="A177" s="202" t="s">
        <v>362</v>
      </c>
      <c r="B177" s="198"/>
      <c r="C177" s="201" t="s">
        <v>361</v>
      </c>
      <c r="D177" s="196" t="s">
        <v>51</v>
      </c>
      <c r="E177" s="194"/>
      <c r="F177" s="194">
        <v>100</v>
      </c>
      <c r="G177" s="194"/>
      <c r="H177" s="194">
        <v>6</v>
      </c>
      <c r="I177" s="192"/>
      <c r="J177" s="193"/>
      <c r="K177" s="192"/>
      <c r="L177" s="192"/>
      <c r="M177" s="192">
        <f t="shared" si="8"/>
        <v>0</v>
      </c>
      <c r="N177" s="191"/>
    </row>
    <row r="178" spans="1:14" ht="18" customHeight="1">
      <c r="A178" s="202" t="s">
        <v>360</v>
      </c>
      <c r="B178" s="198"/>
      <c r="C178" s="201" t="s">
        <v>359</v>
      </c>
      <c r="D178" s="196" t="s">
        <v>11</v>
      </c>
      <c r="E178" s="194"/>
      <c r="F178" s="194">
        <v>5</v>
      </c>
      <c r="G178" s="194"/>
      <c r="H178" s="194">
        <v>6</v>
      </c>
      <c r="I178" s="192"/>
      <c r="J178" s="193"/>
      <c r="K178" s="192"/>
      <c r="L178" s="192"/>
      <c r="M178" s="192">
        <f t="shared" si="8"/>
        <v>0</v>
      </c>
      <c r="N178" s="191"/>
    </row>
    <row r="179" spans="1:14" ht="18" customHeight="1">
      <c r="A179" s="202" t="s">
        <v>358</v>
      </c>
      <c r="B179" s="198"/>
      <c r="C179" s="201" t="s">
        <v>357</v>
      </c>
      <c r="D179" s="196" t="s">
        <v>11</v>
      </c>
      <c r="E179" s="194"/>
      <c r="F179" s="194">
        <v>1</v>
      </c>
      <c r="G179" s="194"/>
      <c r="H179" s="194">
        <v>6</v>
      </c>
      <c r="I179" s="192"/>
      <c r="J179" s="193"/>
      <c r="K179" s="192"/>
      <c r="L179" s="192"/>
      <c r="M179" s="192">
        <f t="shared" si="8"/>
        <v>0</v>
      </c>
      <c r="N179" s="191"/>
    </row>
    <row r="180" spans="1:14" ht="18" customHeight="1">
      <c r="A180" s="202" t="s">
        <v>356</v>
      </c>
      <c r="B180" s="198"/>
      <c r="C180" s="201" t="s">
        <v>347</v>
      </c>
      <c r="D180" s="196" t="s">
        <v>11</v>
      </c>
      <c r="E180" s="194"/>
      <c r="F180" s="194">
        <v>1</v>
      </c>
      <c r="G180" s="194"/>
      <c r="H180" s="194">
        <v>6</v>
      </c>
      <c r="I180" s="192"/>
      <c r="J180" s="193"/>
      <c r="K180" s="192"/>
      <c r="L180" s="192"/>
      <c r="M180" s="192">
        <f t="shared" si="8"/>
        <v>0</v>
      </c>
      <c r="N180" s="191"/>
    </row>
    <row r="181" spans="1:14" ht="18" customHeight="1">
      <c r="A181" s="202" t="s">
        <v>355</v>
      </c>
      <c r="B181" s="198"/>
      <c r="C181" s="201" t="s">
        <v>354</v>
      </c>
      <c r="D181" s="196" t="s">
        <v>11</v>
      </c>
      <c r="E181" s="194"/>
      <c r="F181" s="194">
        <v>1</v>
      </c>
      <c r="G181" s="194"/>
      <c r="H181" s="194">
        <v>6</v>
      </c>
      <c r="I181" s="192"/>
      <c r="J181" s="193"/>
      <c r="K181" s="192"/>
      <c r="L181" s="192"/>
      <c r="M181" s="192">
        <f t="shared" si="8"/>
        <v>0</v>
      </c>
      <c r="N181" s="191"/>
    </row>
    <row r="182" spans="1:14" ht="15" hidden="1" customHeight="1">
      <c r="A182" s="423" t="s">
        <v>171</v>
      </c>
      <c r="B182" s="424"/>
      <c r="C182" s="425"/>
      <c r="D182" s="425"/>
      <c r="E182" s="426"/>
      <c r="F182" s="425"/>
      <c r="G182" s="427"/>
      <c r="H182" s="425"/>
      <c r="I182" s="428"/>
      <c r="M182" s="200">
        <f>SUM(M$175:M$181)</f>
        <v>0</v>
      </c>
      <c r="N182" s="199"/>
    </row>
    <row r="183" spans="1:14" ht="15" customHeight="1">
      <c r="A183" s="213"/>
      <c r="B183" s="212"/>
      <c r="C183" s="210"/>
      <c r="D183" s="210"/>
      <c r="E183" s="208"/>
      <c r="F183" s="210"/>
      <c r="G183" s="211"/>
      <c r="H183" s="210"/>
      <c r="I183" s="209"/>
      <c r="J183" s="208"/>
      <c r="K183" s="208"/>
      <c r="L183" s="208"/>
      <c r="M183" s="207"/>
      <c r="N183" s="199"/>
    </row>
    <row r="184" spans="1:14" ht="18" customHeight="1">
      <c r="A184" s="206" t="s">
        <v>353</v>
      </c>
      <c r="B184" s="198"/>
      <c r="C184" s="197" t="s">
        <v>352</v>
      </c>
      <c r="D184" s="205"/>
      <c r="E184" s="204"/>
      <c r="F184" s="204"/>
      <c r="G184" s="204"/>
      <c r="H184" s="204"/>
      <c r="I184" s="204"/>
      <c r="J184" s="204"/>
      <c r="K184" s="204"/>
      <c r="L184" s="204"/>
      <c r="M184" s="203">
        <f>SUM(M186:M187)</f>
        <v>0</v>
      </c>
      <c r="N184" s="191"/>
    </row>
    <row r="185" spans="1:14" ht="18" customHeight="1">
      <c r="A185" s="202" t="s">
        <v>351</v>
      </c>
      <c r="B185" s="198"/>
      <c r="C185" s="201" t="s">
        <v>343</v>
      </c>
      <c r="D185" s="420"/>
      <c r="E185" s="421"/>
      <c r="F185" s="421"/>
      <c r="G185" s="421"/>
      <c r="H185" s="421"/>
      <c r="I185" s="421"/>
      <c r="J185" s="421"/>
      <c r="K185" s="421"/>
      <c r="L185" s="421"/>
      <c r="M185" s="422"/>
      <c r="N185" s="187"/>
    </row>
    <row r="186" spans="1:14" ht="18" customHeight="1">
      <c r="A186" s="202" t="s">
        <v>350</v>
      </c>
      <c r="B186" s="198"/>
      <c r="C186" s="201" t="s">
        <v>349</v>
      </c>
      <c r="D186" s="196" t="s">
        <v>11</v>
      </c>
      <c r="E186" s="194"/>
      <c r="F186" s="194">
        <v>2</v>
      </c>
      <c r="G186" s="194"/>
      <c r="H186" s="194">
        <v>6</v>
      </c>
      <c r="I186" s="192"/>
      <c r="J186" s="193"/>
      <c r="K186" s="192"/>
      <c r="L186" s="192"/>
      <c r="M186" s="192">
        <f>IF(ISNUMBER($K186),IF(ISNUMBER($G186),ROUND($K186*$G186,2),ROUND($K186*$F186,2)),IF(ISNUMBER($G186),ROUND($I186*$G186,2),ROUND($I186*$F186,2)))</f>
        <v>0</v>
      </c>
      <c r="N186" s="191"/>
    </row>
    <row r="187" spans="1:14" ht="18" customHeight="1">
      <c r="A187" s="202" t="s">
        <v>348</v>
      </c>
      <c r="B187" s="198"/>
      <c r="C187" s="201" t="s">
        <v>347</v>
      </c>
      <c r="D187" s="196" t="s">
        <v>11</v>
      </c>
      <c r="E187" s="194"/>
      <c r="F187" s="194">
        <v>1</v>
      </c>
      <c r="G187" s="194"/>
      <c r="H187" s="194">
        <v>6</v>
      </c>
      <c r="I187" s="192"/>
      <c r="J187" s="193"/>
      <c r="K187" s="192"/>
      <c r="L187" s="192"/>
      <c r="M187" s="192">
        <f>IF(ISNUMBER($K187),IF(ISNUMBER($G187),ROUND($K187*$G187,2),ROUND($K187*$F187,2)),IF(ISNUMBER($G187),ROUND($I187*$G187,2),ROUND($I187*$F187,2)))</f>
        <v>0</v>
      </c>
      <c r="N187" s="191"/>
    </row>
    <row r="188" spans="1:14" ht="15" hidden="1" customHeight="1">
      <c r="A188" s="423" t="s">
        <v>346</v>
      </c>
      <c r="B188" s="424"/>
      <c r="C188" s="425"/>
      <c r="D188" s="425"/>
      <c r="E188" s="426"/>
      <c r="F188" s="425"/>
      <c r="G188" s="427"/>
      <c r="H188" s="425"/>
      <c r="I188" s="428"/>
      <c r="M188" s="200">
        <f>SUM(M$186:M$187)</f>
        <v>0</v>
      </c>
      <c r="N188" s="199"/>
    </row>
    <row r="189" spans="1:14" ht="15" customHeight="1">
      <c r="A189" s="423" t="s">
        <v>345</v>
      </c>
      <c r="B189" s="424"/>
      <c r="C189" s="425"/>
      <c r="D189" s="425"/>
      <c r="E189" s="426"/>
      <c r="F189" s="425"/>
      <c r="G189" s="427"/>
      <c r="H189" s="425"/>
      <c r="I189" s="428"/>
      <c r="M189" s="200">
        <f>M98+M103+M119+M124+M145+M162+M173+M184</f>
        <v>0</v>
      </c>
      <c r="N189" s="199"/>
    </row>
    <row r="190" spans="1:14" ht="22.5" customHeight="1">
      <c r="A190" s="190"/>
      <c r="B190" s="198"/>
      <c r="C190" s="197" t="s">
        <v>344</v>
      </c>
      <c r="D190" s="196"/>
      <c r="E190" s="195"/>
      <c r="F190" s="195">
        <v>0</v>
      </c>
      <c r="G190" s="195"/>
      <c r="H190" s="194">
        <v>6</v>
      </c>
      <c r="I190" s="192"/>
      <c r="J190" s="193"/>
      <c r="K190" s="192"/>
      <c r="L190" s="192"/>
      <c r="M190" s="192">
        <f>IF(ISNUMBER($K190),IF(ISNUMBER($G190),ROUND($K190*$G190,2),ROUND($K190*$F190,2)),IF(ISNUMBER($G190),ROUND($I190*$G190,2),ROUND($I190*$F190,2)))</f>
        <v>0</v>
      </c>
      <c r="N190" s="191"/>
    </row>
    <row r="191" spans="1:14" ht="18" customHeight="1">
      <c r="A191" s="190"/>
      <c r="B191" s="189"/>
      <c r="C191" s="188" t="s">
        <v>343</v>
      </c>
      <c r="D191" s="420"/>
      <c r="E191" s="421"/>
      <c r="F191" s="421"/>
      <c r="G191" s="421"/>
      <c r="H191" s="421"/>
      <c r="I191" s="421"/>
      <c r="J191" s="421"/>
      <c r="K191" s="421"/>
      <c r="L191" s="421"/>
      <c r="M191" s="422"/>
      <c r="N191" s="187"/>
    </row>
    <row r="192" spans="1:14" ht="15" customHeight="1">
      <c r="A192" s="429" t="s">
        <v>342</v>
      </c>
      <c r="B192" s="430"/>
      <c r="C192" s="426"/>
      <c r="D192" s="433"/>
      <c r="E192" s="433"/>
      <c r="F192" s="433"/>
      <c r="G192" s="433"/>
      <c r="H192" s="433"/>
      <c r="I192" s="433"/>
      <c r="J192" s="186"/>
      <c r="K192" s="186"/>
      <c r="L192" s="186"/>
      <c r="M192" s="185">
        <f>M189+M95+M190</f>
        <v>0</v>
      </c>
      <c r="N192" s="182"/>
    </row>
    <row r="193" spans="1:14" ht="15" customHeight="1">
      <c r="A193" s="429" t="s">
        <v>168</v>
      </c>
      <c r="B193" s="430"/>
      <c r="C193" s="431"/>
      <c r="D193" s="431"/>
      <c r="E193" s="426"/>
      <c r="F193" s="431"/>
      <c r="G193" s="432"/>
      <c r="H193" s="431"/>
      <c r="I193" s="431"/>
      <c r="M193" s="184">
        <f>(M189+M95+M190)*0.2</f>
        <v>0</v>
      </c>
      <c r="N193" s="182"/>
    </row>
    <row r="194" spans="1:14" ht="15" customHeight="1">
      <c r="A194" s="429" t="s">
        <v>341</v>
      </c>
      <c r="B194" s="430"/>
      <c r="C194" s="431"/>
      <c r="D194" s="431"/>
      <c r="E194" s="426"/>
      <c r="F194" s="431"/>
      <c r="G194" s="432"/>
      <c r="H194" s="431"/>
      <c r="I194" s="431"/>
      <c r="M194" s="183">
        <f>SUM(M$192:M$193)</f>
        <v>0</v>
      </c>
      <c r="N194" s="182"/>
    </row>
  </sheetData>
  <mergeCells count="37">
    <mergeCell ref="D23:M23"/>
    <mergeCell ref="A31:I31"/>
    <mergeCell ref="A92:I92"/>
    <mergeCell ref="A93:I93"/>
    <mergeCell ref="A95:I95"/>
    <mergeCell ref="D48:M48"/>
    <mergeCell ref="D66:M66"/>
    <mergeCell ref="D73:M73"/>
    <mergeCell ref="A89:I89"/>
    <mergeCell ref="A90:I90"/>
    <mergeCell ref="A91:I91"/>
    <mergeCell ref="A1:M1"/>
    <mergeCell ref="D3:M3"/>
    <mergeCell ref="A12:I12"/>
    <mergeCell ref="A18:I18"/>
    <mergeCell ref="D20:M20"/>
    <mergeCell ref="D138:M138"/>
    <mergeCell ref="A142:I142"/>
    <mergeCell ref="A143:I143"/>
    <mergeCell ref="A160:I160"/>
    <mergeCell ref="D120:M120"/>
    <mergeCell ref="D99:M99"/>
    <mergeCell ref="A101:I101"/>
    <mergeCell ref="A182:I182"/>
    <mergeCell ref="A193:I193"/>
    <mergeCell ref="A194:I194"/>
    <mergeCell ref="D185:M185"/>
    <mergeCell ref="A188:I188"/>
    <mergeCell ref="A189:I189"/>
    <mergeCell ref="D191:M191"/>
    <mergeCell ref="A192:I192"/>
    <mergeCell ref="D163:M163"/>
    <mergeCell ref="A171:I171"/>
    <mergeCell ref="D174:M174"/>
    <mergeCell ref="D104:M104"/>
    <mergeCell ref="A117:I117"/>
    <mergeCell ref="D125:M125"/>
  </mergeCells>
  <pageMargins left="0.70866141732283472" right="0.70866141732283472" top="0.74803149606299213" bottom="0.74803149606299213" header="0.31496062992125984" footer="0.31496062992125984"/>
  <pageSetup paperSize="9" scale="8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80"/>
  <sheetViews>
    <sheetView tabSelected="1" topLeftCell="A166" zoomScale="130" zoomScaleNormal="130" workbookViewId="0">
      <selection activeCell="B23" sqref="B23"/>
    </sheetView>
  </sheetViews>
  <sheetFormatPr baseColWidth="10" defaultColWidth="12" defaultRowHeight="15" customHeight="1"/>
  <cols>
    <col min="1" max="1" width="21.109375" style="9" customWidth="1"/>
    <col min="2" max="2" width="72.109375" style="9" customWidth="1"/>
    <col min="3" max="3" width="9.33203125" style="9" customWidth="1"/>
    <col min="4" max="4" width="13.44140625" style="9" bestFit="1" customWidth="1"/>
    <col min="5" max="5" width="15.33203125" style="9" bestFit="1" customWidth="1"/>
    <col min="6" max="7" width="14.6640625" style="9" customWidth="1"/>
    <col min="8" max="250" width="10" style="9" customWidth="1"/>
    <col min="251" max="16384" width="12" style="9"/>
  </cols>
  <sheetData>
    <row r="1" spans="1:7" s="8" customFormat="1" ht="22.5" customHeight="1">
      <c r="A1" s="457"/>
      <c r="B1" s="460" t="s">
        <v>10</v>
      </c>
      <c r="C1" s="461"/>
      <c r="D1" s="461"/>
      <c r="E1" s="461"/>
      <c r="F1" s="461"/>
      <c r="G1" s="462"/>
    </row>
    <row r="2" spans="1:7" s="8" customFormat="1" ht="33" customHeight="1" thickBot="1">
      <c r="A2" s="458"/>
      <c r="B2" s="463" t="s">
        <v>0</v>
      </c>
      <c r="C2" s="464"/>
      <c r="D2" s="464"/>
      <c r="E2" s="464"/>
      <c r="F2" s="464"/>
      <c r="G2" s="465"/>
    </row>
    <row r="3" spans="1:7" ht="20.25" customHeight="1" thickBot="1">
      <c r="A3" s="459"/>
      <c r="B3" s="466" t="s">
        <v>31</v>
      </c>
      <c r="C3" s="467"/>
      <c r="D3" s="467"/>
      <c r="E3" s="467"/>
      <c r="F3" s="467"/>
      <c r="G3" s="468"/>
    </row>
    <row r="4" spans="1:7" ht="18" customHeight="1" thickBot="1"/>
    <row r="5" spans="1:7" ht="15" customHeight="1" thickBot="1">
      <c r="A5" s="10"/>
      <c r="B5" s="10"/>
      <c r="C5" s="469"/>
      <c r="D5" s="470"/>
      <c r="E5" s="470"/>
      <c r="F5" s="470"/>
      <c r="G5" s="471"/>
    </row>
    <row r="6" spans="1:7" ht="15" customHeight="1" thickBot="1">
      <c r="A6" s="1" t="s">
        <v>1</v>
      </c>
      <c r="B6" s="2" t="s">
        <v>2</v>
      </c>
      <c r="C6" s="2" t="s">
        <v>3</v>
      </c>
      <c r="D6" s="3" t="s">
        <v>24</v>
      </c>
      <c r="E6" s="3" t="s">
        <v>25</v>
      </c>
      <c r="F6" s="2" t="s">
        <v>4</v>
      </c>
      <c r="G6" s="4" t="s">
        <v>5</v>
      </c>
    </row>
    <row r="7" spans="1:7" ht="14.15" customHeight="1">
      <c r="A7" s="27" t="s">
        <v>37</v>
      </c>
      <c r="B7" s="28" t="s">
        <v>6</v>
      </c>
      <c r="C7" s="63" t="s">
        <v>7</v>
      </c>
      <c r="D7" s="46"/>
      <c r="E7" s="34"/>
      <c r="F7" s="35"/>
      <c r="G7" s="69"/>
    </row>
    <row r="8" spans="1:7" ht="14.15" customHeight="1">
      <c r="A8" s="29"/>
      <c r="B8" s="5" t="s">
        <v>8</v>
      </c>
      <c r="C8" s="60"/>
      <c r="D8" s="36"/>
      <c r="E8" s="38"/>
      <c r="F8" s="39"/>
      <c r="G8" s="70"/>
    </row>
    <row r="9" spans="1:7" ht="14.15" customHeight="1">
      <c r="A9" s="29"/>
      <c r="B9" s="5"/>
      <c r="C9" s="60"/>
      <c r="D9" s="36"/>
      <c r="E9" s="38"/>
      <c r="F9" s="39"/>
      <c r="G9" s="70"/>
    </row>
    <row r="10" spans="1:7" ht="14.15" customHeight="1">
      <c r="A10" s="30" t="s">
        <v>36</v>
      </c>
      <c r="B10" s="28" t="s">
        <v>32</v>
      </c>
      <c r="C10" s="64" t="s">
        <v>7</v>
      </c>
      <c r="D10" s="36"/>
      <c r="E10" s="38"/>
      <c r="F10" s="39"/>
      <c r="G10" s="70"/>
    </row>
    <row r="11" spans="1:7" ht="14.15" customHeight="1">
      <c r="A11" s="29"/>
      <c r="B11" s="5" t="s">
        <v>8</v>
      </c>
      <c r="C11" s="60"/>
      <c r="D11" s="36"/>
      <c r="E11" s="38"/>
      <c r="F11" s="39"/>
      <c r="G11" s="70"/>
    </row>
    <row r="12" spans="1:7" ht="14.15" customHeight="1">
      <c r="A12" s="29"/>
      <c r="B12" s="5"/>
      <c r="C12" s="60"/>
      <c r="D12" s="36"/>
      <c r="E12" s="38"/>
      <c r="F12" s="39"/>
      <c r="G12" s="70"/>
    </row>
    <row r="13" spans="1:7" ht="14.15" customHeight="1">
      <c r="A13" s="30" t="s">
        <v>35</v>
      </c>
      <c r="B13" s="28" t="s">
        <v>33</v>
      </c>
      <c r="C13" s="37" t="s">
        <v>11</v>
      </c>
      <c r="D13" s="36">
        <v>1</v>
      </c>
      <c r="E13" s="38"/>
      <c r="F13" s="39"/>
      <c r="G13" s="70">
        <f>E13*F13</f>
        <v>0</v>
      </c>
    </row>
    <row r="14" spans="1:7" ht="14.15" customHeight="1">
      <c r="A14" s="29"/>
      <c r="B14" s="5"/>
      <c r="C14" s="60"/>
      <c r="D14" s="36"/>
      <c r="E14" s="38"/>
      <c r="F14" s="39"/>
      <c r="G14" s="70"/>
    </row>
    <row r="15" spans="1:7" ht="14.15" customHeight="1">
      <c r="A15" s="29"/>
      <c r="B15" s="5"/>
      <c r="C15" s="60"/>
      <c r="D15" s="36"/>
      <c r="E15" s="38"/>
      <c r="F15" s="39"/>
      <c r="G15" s="70"/>
    </row>
    <row r="16" spans="1:7" ht="14.15" customHeight="1">
      <c r="A16" s="30" t="s">
        <v>39</v>
      </c>
      <c r="B16" s="28" t="s">
        <v>34</v>
      </c>
      <c r="C16" s="37"/>
      <c r="D16" s="36"/>
      <c r="E16" s="38"/>
      <c r="F16" s="39"/>
      <c r="G16" s="70"/>
    </row>
    <row r="17" spans="1:8" ht="14.15" customHeight="1">
      <c r="A17" s="30"/>
      <c r="B17" s="28"/>
      <c r="C17" s="37"/>
      <c r="D17" s="36"/>
      <c r="E17" s="38"/>
      <c r="F17" s="39"/>
      <c r="G17" s="70"/>
    </row>
    <row r="18" spans="1:8" ht="14.15" customHeight="1">
      <c r="A18" s="292" t="s">
        <v>38</v>
      </c>
      <c r="B18" s="293" t="s">
        <v>591</v>
      </c>
      <c r="C18" s="294"/>
      <c r="D18" s="295"/>
      <c r="E18" s="296"/>
      <c r="F18" s="297"/>
      <c r="G18" s="298">
        <f>'DPGF FONDATIONS'!F116:I116</f>
        <v>0</v>
      </c>
      <c r="H18" s="11"/>
    </row>
    <row r="19" spans="1:8" ht="14.15" customHeight="1">
      <c r="A19" s="30"/>
      <c r="B19" s="28"/>
      <c r="C19" s="60"/>
      <c r="D19" s="36"/>
      <c r="E19" s="38"/>
      <c r="F19" s="39"/>
      <c r="G19" s="70"/>
      <c r="H19" s="11"/>
    </row>
    <row r="20" spans="1:8" ht="14.15" customHeight="1">
      <c r="A20" s="53" t="s">
        <v>41</v>
      </c>
      <c r="B20" s="54" t="s">
        <v>59</v>
      </c>
      <c r="C20" s="61"/>
      <c r="D20" s="73"/>
      <c r="E20" s="55"/>
      <c r="F20" s="56"/>
      <c r="G20" s="71">
        <f>SUM(G23:G46)</f>
        <v>0</v>
      </c>
    </row>
    <row r="21" spans="1:8" ht="10" customHeight="1">
      <c r="A21" s="30"/>
      <c r="B21" s="28"/>
      <c r="C21" s="37"/>
      <c r="D21" s="36"/>
      <c r="E21" s="38"/>
      <c r="F21" s="39"/>
      <c r="G21" s="70"/>
    </row>
    <row r="22" spans="1:8" ht="14.15" customHeight="1">
      <c r="A22" s="30" t="s">
        <v>52</v>
      </c>
      <c r="B22" s="28" t="s">
        <v>56</v>
      </c>
      <c r="C22" s="37"/>
      <c r="D22" s="36"/>
      <c r="E22" s="38"/>
      <c r="F22" s="39"/>
      <c r="G22" s="70"/>
    </row>
    <row r="23" spans="1:8" ht="14.15" customHeight="1">
      <c r="A23" s="31"/>
      <c r="B23" s="51" t="s">
        <v>42</v>
      </c>
      <c r="C23" s="65" t="s">
        <v>12</v>
      </c>
      <c r="D23" s="36">
        <v>4</v>
      </c>
      <c r="E23" s="38"/>
      <c r="F23" s="40"/>
      <c r="G23" s="70">
        <f t="shared" ref="G23:G25" si="0">E23*F23</f>
        <v>0</v>
      </c>
    </row>
    <row r="24" spans="1:8" ht="14.15" customHeight="1">
      <c r="A24" s="32"/>
      <c r="B24" s="51" t="s">
        <v>43</v>
      </c>
      <c r="C24" s="66" t="s">
        <v>12</v>
      </c>
      <c r="D24" s="41">
        <v>8</v>
      </c>
      <c r="E24" s="42"/>
      <c r="F24" s="43"/>
      <c r="G24" s="70">
        <f t="shared" si="0"/>
        <v>0</v>
      </c>
    </row>
    <row r="25" spans="1:8" ht="14.15" customHeight="1">
      <c r="A25" s="32"/>
      <c r="B25" s="52" t="s">
        <v>44</v>
      </c>
      <c r="C25" s="66" t="s">
        <v>12</v>
      </c>
      <c r="D25" s="41">
        <v>3</v>
      </c>
      <c r="E25" s="42"/>
      <c r="F25" s="43"/>
      <c r="G25" s="70">
        <f t="shared" si="0"/>
        <v>0</v>
      </c>
    </row>
    <row r="26" spans="1:8" ht="5.15" customHeight="1">
      <c r="A26" s="32"/>
      <c r="B26" s="51"/>
      <c r="C26" s="66"/>
      <c r="D26" s="41"/>
      <c r="E26" s="42"/>
      <c r="F26" s="43"/>
      <c r="G26" s="70"/>
    </row>
    <row r="27" spans="1:8" ht="14.15" customHeight="1">
      <c r="A27" s="30" t="s">
        <v>53</v>
      </c>
      <c r="B27" s="28" t="s">
        <v>45</v>
      </c>
      <c r="C27" s="66"/>
      <c r="D27" s="41"/>
      <c r="E27" s="42"/>
      <c r="F27" s="43"/>
      <c r="G27" s="70"/>
    </row>
    <row r="28" spans="1:8" ht="14.15" customHeight="1">
      <c r="A28" s="32"/>
      <c r="B28" s="51" t="s">
        <v>46</v>
      </c>
      <c r="C28" s="66" t="s">
        <v>49</v>
      </c>
      <c r="D28" s="41">
        <v>287</v>
      </c>
      <c r="E28" s="42"/>
      <c r="F28" s="43"/>
      <c r="G28" s="70">
        <f t="shared" ref="G28:G38" si="1">E28*F28</f>
        <v>0</v>
      </c>
    </row>
    <row r="29" spans="1:8" ht="14.15" customHeight="1">
      <c r="A29" s="32"/>
      <c r="B29" s="51" t="s">
        <v>119</v>
      </c>
      <c r="C29" s="66" t="s">
        <v>49</v>
      </c>
      <c r="D29" s="41">
        <v>287</v>
      </c>
      <c r="E29" s="42"/>
      <c r="F29" s="43"/>
      <c r="G29" s="70">
        <f t="shared" ref="G29:G31" si="2">E29*F29</f>
        <v>0</v>
      </c>
    </row>
    <row r="30" spans="1:8" ht="14.15" customHeight="1">
      <c r="A30" s="32"/>
      <c r="B30" s="51" t="s">
        <v>136</v>
      </c>
      <c r="C30" s="66" t="s">
        <v>49</v>
      </c>
      <c r="D30" s="41">
        <v>148</v>
      </c>
      <c r="E30" s="42"/>
      <c r="F30" s="43"/>
      <c r="G30" s="70"/>
    </row>
    <row r="31" spans="1:8" ht="14.15" customHeight="1">
      <c r="A31" s="32"/>
      <c r="B31" s="51" t="s">
        <v>137</v>
      </c>
      <c r="C31" s="66" t="s">
        <v>49</v>
      </c>
      <c r="D31" s="41">
        <v>139</v>
      </c>
      <c r="E31" s="42"/>
      <c r="F31" s="43"/>
      <c r="G31" s="70">
        <f t="shared" si="2"/>
        <v>0</v>
      </c>
    </row>
    <row r="32" spans="1:8" ht="14.15" customHeight="1">
      <c r="A32" s="32"/>
      <c r="B32" s="51" t="s">
        <v>50</v>
      </c>
      <c r="C32" s="66" t="s">
        <v>12</v>
      </c>
      <c r="D32" s="41">
        <v>1</v>
      </c>
      <c r="E32" s="42"/>
      <c r="F32" s="43"/>
      <c r="G32" s="70">
        <f t="shared" si="1"/>
        <v>0</v>
      </c>
    </row>
    <row r="33" spans="1:7" ht="14.15" customHeight="1">
      <c r="A33" s="32"/>
      <c r="B33" s="51" t="s">
        <v>47</v>
      </c>
      <c r="C33" s="66" t="s">
        <v>11</v>
      </c>
      <c r="D33" s="41">
        <v>1</v>
      </c>
      <c r="E33" s="42"/>
      <c r="F33" s="43"/>
      <c r="G33" s="70">
        <f t="shared" si="1"/>
        <v>0</v>
      </c>
    </row>
    <row r="34" spans="1:7" ht="14.15" customHeight="1">
      <c r="A34" s="32"/>
      <c r="B34" s="51" t="s">
        <v>48</v>
      </c>
      <c r="C34" s="66" t="s">
        <v>11</v>
      </c>
      <c r="D34" s="41">
        <v>1</v>
      </c>
      <c r="E34" s="42"/>
      <c r="F34" s="43"/>
      <c r="G34" s="70">
        <f t="shared" si="1"/>
        <v>0</v>
      </c>
    </row>
    <row r="35" spans="1:7" ht="5.15" customHeight="1">
      <c r="A35" s="32"/>
      <c r="B35" s="51"/>
      <c r="C35" s="66"/>
      <c r="D35" s="41"/>
      <c r="E35" s="42"/>
      <c r="F35" s="43"/>
      <c r="G35" s="70"/>
    </row>
    <row r="36" spans="1:7" ht="14.15" customHeight="1">
      <c r="A36" s="32"/>
      <c r="B36" s="49" t="s">
        <v>81</v>
      </c>
      <c r="C36" s="66"/>
      <c r="D36" s="41"/>
      <c r="E36" s="42"/>
      <c r="F36" s="43"/>
      <c r="G36" s="70"/>
    </row>
    <row r="37" spans="1:7" ht="14.15" customHeight="1">
      <c r="A37" s="32"/>
      <c r="B37" s="75" t="s">
        <v>82</v>
      </c>
      <c r="C37" s="76" t="s">
        <v>12</v>
      </c>
      <c r="D37" s="77">
        <v>2</v>
      </c>
      <c r="E37" s="78"/>
      <c r="F37" s="79"/>
      <c r="G37" s="70">
        <f t="shared" si="1"/>
        <v>0</v>
      </c>
    </row>
    <row r="38" spans="1:7" ht="14.15" customHeight="1">
      <c r="A38" s="32"/>
      <c r="B38" s="75" t="s">
        <v>83</v>
      </c>
      <c r="C38" s="76" t="s">
        <v>12</v>
      </c>
      <c r="D38" s="77">
        <v>4</v>
      </c>
      <c r="E38" s="78"/>
      <c r="F38" s="79"/>
      <c r="G38" s="70">
        <f t="shared" si="1"/>
        <v>0</v>
      </c>
    </row>
    <row r="39" spans="1:7" ht="5.15" customHeight="1">
      <c r="A39" s="32"/>
      <c r="B39" s="51"/>
      <c r="C39" s="66"/>
      <c r="D39" s="41"/>
      <c r="E39" s="42"/>
      <c r="F39" s="43"/>
      <c r="G39" s="70"/>
    </row>
    <row r="40" spans="1:7" ht="14.15" customHeight="1">
      <c r="A40" s="30" t="s">
        <v>54</v>
      </c>
      <c r="B40" s="28" t="s">
        <v>55</v>
      </c>
      <c r="C40" s="66"/>
      <c r="D40" s="41"/>
      <c r="E40" s="42"/>
      <c r="F40" s="43"/>
      <c r="G40" s="70"/>
    </row>
    <row r="41" spans="1:7" ht="14.15" customHeight="1">
      <c r="A41" s="30"/>
      <c r="B41" s="51" t="s">
        <v>64</v>
      </c>
      <c r="C41" s="66" t="s">
        <v>51</v>
      </c>
      <c r="D41" s="81">
        <v>140</v>
      </c>
      <c r="E41" s="42"/>
      <c r="F41" s="43"/>
      <c r="G41" s="70">
        <f>E41*F41</f>
        <v>0</v>
      </c>
    </row>
    <row r="42" spans="1:7" ht="14.15" customHeight="1">
      <c r="A42" s="30"/>
      <c r="B42" s="51"/>
      <c r="C42" s="66"/>
      <c r="D42" s="81"/>
      <c r="E42" s="42"/>
      <c r="F42" s="43"/>
      <c r="G42" s="70"/>
    </row>
    <row r="43" spans="1:7" ht="14.15" customHeight="1">
      <c r="A43" s="30" t="s">
        <v>78</v>
      </c>
      <c r="B43" s="28" t="s">
        <v>79</v>
      </c>
      <c r="C43" s="66"/>
      <c r="D43" s="81"/>
      <c r="E43" s="42"/>
      <c r="F43" s="43"/>
      <c r="G43" s="70"/>
    </row>
    <row r="44" spans="1:7" ht="14.15" customHeight="1">
      <c r="A44" s="30"/>
      <c r="B44" s="51" t="s">
        <v>80</v>
      </c>
      <c r="C44" s="66" t="s">
        <v>49</v>
      </c>
      <c r="D44" s="81">
        <v>287</v>
      </c>
      <c r="E44" s="42"/>
      <c r="F44" s="43"/>
      <c r="G44" s="70">
        <f t="shared" ref="G44:G45" si="3">E44*F44</f>
        <v>0</v>
      </c>
    </row>
    <row r="45" spans="1:7" ht="14.15" customHeight="1">
      <c r="A45" s="30"/>
      <c r="B45" s="51" t="s">
        <v>117</v>
      </c>
      <c r="C45" s="66" t="s">
        <v>49</v>
      </c>
      <c r="D45" s="81">
        <v>287</v>
      </c>
      <c r="E45" s="42"/>
      <c r="F45" s="43"/>
      <c r="G45" s="70">
        <f t="shared" si="3"/>
        <v>0</v>
      </c>
    </row>
    <row r="46" spans="1:7" ht="14.15" customHeight="1">
      <c r="A46" s="30"/>
      <c r="B46" s="51" t="s">
        <v>118</v>
      </c>
      <c r="C46" s="66" t="s">
        <v>11</v>
      </c>
      <c r="D46" s="81">
        <v>1</v>
      </c>
      <c r="E46" s="42"/>
      <c r="F46" s="43"/>
      <c r="G46" s="70">
        <f t="shared" ref="G46" si="4">E46*F46</f>
        <v>0</v>
      </c>
    </row>
    <row r="47" spans="1:7" ht="14.15" customHeight="1">
      <c r="A47" s="30"/>
      <c r="B47" s="28"/>
      <c r="C47" s="66"/>
      <c r="D47" s="41"/>
      <c r="E47" s="42"/>
      <c r="F47" s="43"/>
      <c r="G47" s="70"/>
    </row>
    <row r="48" spans="1:7" ht="14.15" customHeight="1">
      <c r="A48" s="53" t="s">
        <v>57</v>
      </c>
      <c r="B48" s="54" t="s">
        <v>61</v>
      </c>
      <c r="C48" s="67"/>
      <c r="D48" s="74"/>
      <c r="E48" s="57"/>
      <c r="F48" s="58"/>
      <c r="G48" s="71">
        <f>SUM(G51:G55)</f>
        <v>0</v>
      </c>
    </row>
    <row r="49" spans="1:7" ht="14.15" customHeight="1">
      <c r="A49" s="30"/>
      <c r="B49" s="28"/>
      <c r="C49" s="66"/>
      <c r="D49" s="41"/>
      <c r="E49" s="42"/>
      <c r="F49" s="43"/>
      <c r="G49" s="70"/>
    </row>
    <row r="50" spans="1:7" ht="14.15" customHeight="1">
      <c r="A50" s="30" t="s">
        <v>143</v>
      </c>
      <c r="B50" s="28" t="s">
        <v>144</v>
      </c>
      <c r="C50" s="66"/>
      <c r="D50" s="41"/>
      <c r="E50" s="42"/>
      <c r="F50" s="43"/>
      <c r="G50" s="70"/>
    </row>
    <row r="51" spans="1:7" ht="14.15" customHeight="1">
      <c r="A51" s="30"/>
      <c r="B51" s="51" t="s">
        <v>77</v>
      </c>
      <c r="C51" s="66" t="s">
        <v>11</v>
      </c>
      <c r="D51" s="41">
        <v>1</v>
      </c>
      <c r="E51" s="42"/>
      <c r="F51" s="43"/>
      <c r="G51" s="70">
        <f t="shared" ref="G51:G52" si="5">E51*F51</f>
        <v>0</v>
      </c>
    </row>
    <row r="52" spans="1:7" ht="14.15" customHeight="1">
      <c r="A52" s="30"/>
      <c r="B52" s="51" t="s">
        <v>147</v>
      </c>
      <c r="C52" s="66" t="s">
        <v>11</v>
      </c>
      <c r="D52" s="41">
        <v>1</v>
      </c>
      <c r="E52" s="42"/>
      <c r="F52" s="43"/>
      <c r="G52" s="70">
        <f t="shared" si="5"/>
        <v>0</v>
      </c>
    </row>
    <row r="53" spans="1:7" ht="5.15" customHeight="1">
      <c r="A53" s="32"/>
      <c r="B53" s="51"/>
      <c r="C53" s="66"/>
      <c r="D53" s="41"/>
      <c r="E53" s="42"/>
      <c r="F53" s="43"/>
      <c r="G53" s="70"/>
    </row>
    <row r="54" spans="1:7" ht="14.15" customHeight="1">
      <c r="A54" s="30" t="s">
        <v>148</v>
      </c>
      <c r="B54" s="28" t="s">
        <v>145</v>
      </c>
      <c r="C54" s="65"/>
      <c r="D54" s="41"/>
      <c r="E54" s="42"/>
      <c r="F54" s="43"/>
      <c r="G54" s="70"/>
    </row>
    <row r="55" spans="1:7" ht="14.15" customHeight="1">
      <c r="A55" s="30"/>
      <c r="B55" s="28" t="s">
        <v>146</v>
      </c>
      <c r="C55" s="65" t="s">
        <v>12</v>
      </c>
      <c r="D55" s="41">
        <v>2</v>
      </c>
      <c r="E55" s="42"/>
      <c r="F55" s="43"/>
      <c r="G55" s="70">
        <f t="shared" ref="G55" si="6">E55*F55</f>
        <v>0</v>
      </c>
    </row>
    <row r="56" spans="1:7" ht="14.15" customHeight="1">
      <c r="A56" s="30"/>
      <c r="B56" s="28"/>
      <c r="C56" s="66"/>
      <c r="D56" s="41"/>
      <c r="E56" s="42"/>
      <c r="F56" s="43"/>
      <c r="G56" s="70"/>
    </row>
    <row r="57" spans="1:7" ht="14.15" customHeight="1">
      <c r="A57" s="53" t="s">
        <v>60</v>
      </c>
      <c r="B57" s="54" t="s">
        <v>58</v>
      </c>
      <c r="C57" s="67"/>
      <c r="D57" s="74"/>
      <c r="E57" s="57"/>
      <c r="F57" s="58"/>
      <c r="G57" s="71">
        <f>SUM(G60:G74)</f>
        <v>0</v>
      </c>
    </row>
    <row r="58" spans="1:7" ht="10" customHeight="1">
      <c r="A58" s="30"/>
      <c r="B58" s="28"/>
      <c r="C58" s="37"/>
      <c r="D58" s="36"/>
      <c r="E58" s="38"/>
      <c r="F58" s="39"/>
      <c r="G58" s="70"/>
    </row>
    <row r="59" spans="1:7" ht="14.15" customHeight="1">
      <c r="A59" s="59" t="s">
        <v>65</v>
      </c>
      <c r="B59" s="49" t="s">
        <v>67</v>
      </c>
      <c r="C59" s="66"/>
      <c r="D59" s="41"/>
      <c r="E59" s="42"/>
      <c r="F59" s="43"/>
      <c r="G59" s="70"/>
    </row>
    <row r="60" spans="1:7" ht="14.15" customHeight="1">
      <c r="A60" s="59"/>
      <c r="B60" s="51" t="s">
        <v>69</v>
      </c>
      <c r="C60" s="65" t="s">
        <v>12</v>
      </c>
      <c r="D60" s="41">
        <v>1</v>
      </c>
      <c r="E60" s="42"/>
      <c r="F60" s="43"/>
      <c r="G60" s="70">
        <f>E60*F60</f>
        <v>0</v>
      </c>
    </row>
    <row r="61" spans="1:7" ht="14.15" customHeight="1">
      <c r="A61" s="59"/>
      <c r="B61" s="51" t="s">
        <v>70</v>
      </c>
      <c r="C61" s="65" t="s">
        <v>12</v>
      </c>
      <c r="D61" s="41">
        <v>1</v>
      </c>
      <c r="E61" s="42"/>
      <c r="F61" s="43"/>
      <c r="G61" s="70">
        <f t="shared" ref="G61:G65" si="7">E61*F61</f>
        <v>0</v>
      </c>
    </row>
    <row r="62" spans="1:7" ht="14.15" customHeight="1">
      <c r="A62" s="59"/>
      <c r="B62" s="51" t="s">
        <v>71</v>
      </c>
      <c r="C62" s="65" t="s">
        <v>12</v>
      </c>
      <c r="D62" s="41">
        <v>4</v>
      </c>
      <c r="E62" s="42"/>
      <c r="F62" s="43"/>
      <c r="G62" s="70">
        <f t="shared" si="7"/>
        <v>0</v>
      </c>
    </row>
    <row r="63" spans="1:7" ht="14.15" customHeight="1">
      <c r="A63" s="59"/>
      <c r="B63" s="51" t="s">
        <v>72</v>
      </c>
      <c r="C63" s="65" t="s">
        <v>12</v>
      </c>
      <c r="D63" s="41">
        <v>2</v>
      </c>
      <c r="E63" s="42"/>
      <c r="F63" s="43"/>
      <c r="G63" s="70">
        <f t="shared" si="7"/>
        <v>0</v>
      </c>
    </row>
    <row r="64" spans="1:7" ht="14.15" customHeight="1">
      <c r="A64" s="59"/>
      <c r="B64" s="51" t="s">
        <v>93</v>
      </c>
      <c r="C64" s="65" t="s">
        <v>12</v>
      </c>
      <c r="D64" s="41">
        <v>2</v>
      </c>
      <c r="E64" s="42"/>
      <c r="F64" s="43"/>
      <c r="G64" s="70">
        <f t="shared" ref="G64" si="8">E64*F64</f>
        <v>0</v>
      </c>
    </row>
    <row r="65" spans="1:7" ht="14.15" customHeight="1">
      <c r="A65" s="59"/>
      <c r="B65" s="51" t="s">
        <v>73</v>
      </c>
      <c r="C65" s="65" t="s">
        <v>12</v>
      </c>
      <c r="D65" s="41">
        <v>1</v>
      </c>
      <c r="E65" s="42"/>
      <c r="F65" s="43"/>
      <c r="G65" s="70">
        <f t="shared" si="7"/>
        <v>0</v>
      </c>
    </row>
    <row r="66" spans="1:7" ht="14.15" customHeight="1">
      <c r="A66" s="59"/>
      <c r="B66" s="51" t="s">
        <v>142</v>
      </c>
      <c r="C66" s="65" t="s">
        <v>12</v>
      </c>
      <c r="D66" s="41">
        <v>2</v>
      </c>
      <c r="E66" s="42"/>
      <c r="F66" s="43"/>
      <c r="G66" s="70">
        <f t="shared" ref="G66" si="9">E66*F66</f>
        <v>0</v>
      </c>
    </row>
    <row r="67" spans="1:7" ht="5.15" customHeight="1">
      <c r="A67" s="32"/>
      <c r="B67" s="51"/>
      <c r="C67" s="66"/>
      <c r="D67" s="41"/>
      <c r="E67" s="42"/>
      <c r="F67" s="43"/>
      <c r="G67" s="70"/>
    </row>
    <row r="68" spans="1:7" ht="14.15" customHeight="1">
      <c r="A68" s="59" t="s">
        <v>66</v>
      </c>
      <c r="B68" s="49" t="s">
        <v>68</v>
      </c>
      <c r="C68" s="66"/>
      <c r="D68" s="41"/>
      <c r="E68" s="42"/>
      <c r="F68" s="43"/>
      <c r="G68" s="70"/>
    </row>
    <row r="69" spans="1:7" ht="14.15" customHeight="1">
      <c r="A69" s="32"/>
      <c r="B69" s="51" t="s">
        <v>74</v>
      </c>
      <c r="C69" s="65" t="s">
        <v>12</v>
      </c>
      <c r="D69" s="41">
        <v>1</v>
      </c>
      <c r="E69" s="42"/>
      <c r="F69" s="43"/>
      <c r="G69" s="70">
        <f t="shared" ref="G69:G70" si="10">E69*F69</f>
        <v>0</v>
      </c>
    </row>
    <row r="70" spans="1:7" ht="14.15" customHeight="1">
      <c r="A70" s="32"/>
      <c r="B70" s="51" t="s">
        <v>75</v>
      </c>
      <c r="C70" s="65" t="s">
        <v>12</v>
      </c>
      <c r="D70" s="41">
        <v>4</v>
      </c>
      <c r="E70" s="42"/>
      <c r="F70" s="43"/>
      <c r="G70" s="70">
        <f t="shared" si="10"/>
        <v>0</v>
      </c>
    </row>
    <row r="71" spans="1:7" ht="5.15" customHeight="1">
      <c r="A71" s="32"/>
      <c r="B71" s="51"/>
      <c r="C71" s="66"/>
      <c r="D71" s="41"/>
      <c r="E71" s="42"/>
      <c r="F71" s="43"/>
      <c r="G71" s="70"/>
    </row>
    <row r="72" spans="1:7" ht="14.15" customHeight="1">
      <c r="A72" s="59" t="s">
        <v>76</v>
      </c>
      <c r="B72" s="49" t="s">
        <v>84</v>
      </c>
      <c r="C72" s="65"/>
      <c r="D72" s="36"/>
      <c r="E72" s="38"/>
      <c r="F72" s="40"/>
      <c r="G72" s="70"/>
    </row>
    <row r="73" spans="1:7" ht="14.15" customHeight="1">
      <c r="A73" s="32"/>
      <c r="B73" s="51" t="s">
        <v>85</v>
      </c>
      <c r="C73" s="65" t="s">
        <v>12</v>
      </c>
      <c r="D73" s="41">
        <v>1</v>
      </c>
      <c r="E73" s="42"/>
      <c r="F73" s="43"/>
      <c r="G73" s="70">
        <f>E73*F73</f>
        <v>0</v>
      </c>
    </row>
    <row r="74" spans="1:7" ht="14.15" customHeight="1">
      <c r="A74" s="32"/>
      <c r="B74" s="51" t="s">
        <v>753</v>
      </c>
      <c r="C74" s="65" t="s">
        <v>12</v>
      </c>
      <c r="D74" s="41">
        <v>1</v>
      </c>
      <c r="E74" s="42"/>
      <c r="F74" s="43"/>
      <c r="G74" s="70">
        <f>E74*F74</f>
        <v>0</v>
      </c>
    </row>
    <row r="75" spans="1:7" ht="14.15" customHeight="1">
      <c r="A75" s="31"/>
      <c r="B75" s="48"/>
      <c r="C75" s="65"/>
      <c r="D75" s="36"/>
      <c r="E75" s="38"/>
      <c r="F75" s="40"/>
      <c r="G75" s="70"/>
    </row>
    <row r="76" spans="1:7" ht="14.15" customHeight="1">
      <c r="A76" s="53" t="s">
        <v>86</v>
      </c>
      <c r="B76" s="54" t="s">
        <v>87</v>
      </c>
      <c r="C76" s="67"/>
      <c r="D76" s="74"/>
      <c r="E76" s="57"/>
      <c r="F76" s="58"/>
      <c r="G76" s="71">
        <f>SUM(G78:G89)</f>
        <v>0</v>
      </c>
    </row>
    <row r="77" spans="1:7" ht="14.15" customHeight="1">
      <c r="A77" s="32"/>
      <c r="B77" s="49"/>
      <c r="C77" s="66"/>
      <c r="D77" s="41"/>
      <c r="E77" s="42"/>
      <c r="F77" s="43"/>
      <c r="G77" s="70"/>
    </row>
    <row r="78" spans="1:7" ht="14.15" customHeight="1">
      <c r="A78" s="59" t="s">
        <v>88</v>
      </c>
      <c r="B78" s="49" t="s">
        <v>89</v>
      </c>
      <c r="C78" s="65"/>
      <c r="D78" s="36"/>
      <c r="E78" s="38"/>
      <c r="F78" s="40"/>
      <c r="G78" s="70"/>
    </row>
    <row r="79" spans="1:7" ht="14.15" customHeight="1">
      <c r="A79" s="32"/>
      <c r="B79" s="51" t="s">
        <v>90</v>
      </c>
      <c r="C79" s="65" t="s">
        <v>12</v>
      </c>
      <c r="D79" s="41">
        <v>2</v>
      </c>
      <c r="E79" s="42"/>
      <c r="F79" s="43"/>
      <c r="G79" s="70">
        <f t="shared" ref="G79:G80" si="11">E79*F79</f>
        <v>0</v>
      </c>
    </row>
    <row r="80" spans="1:7" ht="14.15" customHeight="1">
      <c r="A80" s="32"/>
      <c r="B80" s="51" t="s">
        <v>91</v>
      </c>
      <c r="C80" s="65" t="s">
        <v>12</v>
      </c>
      <c r="D80" s="41">
        <v>2</v>
      </c>
      <c r="E80" s="42"/>
      <c r="F80" s="43"/>
      <c r="G80" s="70">
        <f t="shared" si="11"/>
        <v>0</v>
      </c>
    </row>
    <row r="81" spans="1:7" ht="5.15" customHeight="1">
      <c r="A81" s="32"/>
      <c r="B81" s="51"/>
      <c r="C81" s="66"/>
      <c r="D81" s="41"/>
      <c r="E81" s="42"/>
      <c r="F81" s="43"/>
      <c r="G81" s="70"/>
    </row>
    <row r="82" spans="1:7" ht="14.15" customHeight="1">
      <c r="A82" s="59" t="s">
        <v>138</v>
      </c>
      <c r="B82" s="49" t="s">
        <v>107</v>
      </c>
      <c r="C82" s="65"/>
      <c r="D82" s="36"/>
      <c r="E82" s="38"/>
      <c r="F82" s="40"/>
      <c r="G82" s="70"/>
    </row>
    <row r="83" spans="1:7" ht="14.15" customHeight="1">
      <c r="A83" s="32"/>
      <c r="B83" s="51" t="s">
        <v>111</v>
      </c>
      <c r="C83" s="66" t="s">
        <v>51</v>
      </c>
      <c r="D83" s="81">
        <v>65</v>
      </c>
      <c r="E83" s="42"/>
      <c r="F83" s="43"/>
      <c r="G83" s="70">
        <f t="shared" ref="G83:G85" si="12">E83*F83</f>
        <v>0</v>
      </c>
    </row>
    <row r="84" spans="1:7" ht="14.15" customHeight="1">
      <c r="A84" s="32"/>
      <c r="B84" s="51" t="s">
        <v>110</v>
      </c>
      <c r="C84" s="66" t="s">
        <v>11</v>
      </c>
      <c r="D84" s="41">
        <v>1</v>
      </c>
      <c r="E84" s="42"/>
      <c r="F84" s="43"/>
      <c r="G84" s="70">
        <f t="shared" si="12"/>
        <v>0</v>
      </c>
    </row>
    <row r="85" spans="1:7" ht="14.15" customHeight="1">
      <c r="A85" s="32"/>
      <c r="B85" s="51" t="s">
        <v>751</v>
      </c>
      <c r="C85" s="66" t="s">
        <v>12</v>
      </c>
      <c r="D85" s="41">
        <v>8</v>
      </c>
      <c r="E85" s="42"/>
      <c r="F85" s="43"/>
      <c r="G85" s="70">
        <f t="shared" si="12"/>
        <v>0</v>
      </c>
    </row>
    <row r="86" spans="1:7" ht="14.15" customHeight="1">
      <c r="A86" s="32"/>
      <c r="B86" s="51"/>
      <c r="C86" s="66"/>
      <c r="D86" s="41"/>
      <c r="E86" s="42"/>
      <c r="F86" s="43"/>
      <c r="G86" s="70"/>
    </row>
    <row r="87" spans="1:7" ht="14.15" customHeight="1">
      <c r="A87" s="59" t="s">
        <v>139</v>
      </c>
      <c r="B87" s="49" t="s">
        <v>140</v>
      </c>
      <c r="C87" s="65"/>
      <c r="D87" s="36"/>
      <c r="E87" s="38"/>
      <c r="F87" s="40"/>
      <c r="G87" s="70"/>
    </row>
    <row r="88" spans="1:7" ht="14.15" customHeight="1">
      <c r="A88" s="59"/>
      <c r="B88" s="51" t="s">
        <v>141</v>
      </c>
      <c r="C88" s="66" t="s">
        <v>11</v>
      </c>
      <c r="D88" s="41">
        <v>1</v>
      </c>
      <c r="E88" s="42"/>
      <c r="F88" s="43"/>
      <c r="G88" s="70">
        <f>E88*F88</f>
        <v>0</v>
      </c>
    </row>
    <row r="89" spans="1:7" ht="14.15" customHeight="1">
      <c r="A89" s="32"/>
      <c r="B89" s="51"/>
      <c r="C89" s="66"/>
      <c r="D89" s="41"/>
      <c r="E89" s="42"/>
      <c r="F89" s="43"/>
      <c r="G89" s="70"/>
    </row>
    <row r="90" spans="1:7" ht="14.15" customHeight="1">
      <c r="A90" s="32"/>
      <c r="B90" s="49"/>
      <c r="C90" s="66"/>
      <c r="D90" s="41"/>
      <c r="E90" s="42"/>
      <c r="F90" s="43"/>
      <c r="G90" s="70"/>
    </row>
    <row r="91" spans="1:7" ht="14.15" customHeight="1">
      <c r="A91" s="53" t="s">
        <v>92</v>
      </c>
      <c r="B91" s="54" t="s">
        <v>102</v>
      </c>
      <c r="C91" s="67"/>
      <c r="D91" s="74"/>
      <c r="E91" s="57"/>
      <c r="F91" s="58"/>
      <c r="G91" s="71">
        <f>SUM(G93:G106)</f>
        <v>0</v>
      </c>
    </row>
    <row r="92" spans="1:7" ht="14.15" customHeight="1">
      <c r="A92" s="32"/>
      <c r="B92" s="49"/>
      <c r="C92" s="65"/>
      <c r="D92" s="41"/>
      <c r="E92" s="42"/>
      <c r="F92" s="43"/>
      <c r="G92" s="70"/>
    </row>
    <row r="93" spans="1:7" ht="14.15" customHeight="1">
      <c r="A93" s="59" t="s">
        <v>94</v>
      </c>
      <c r="B93" s="49" t="s">
        <v>95</v>
      </c>
      <c r="C93" s="65"/>
      <c r="D93" s="41"/>
      <c r="E93" s="42"/>
      <c r="F93" s="43"/>
      <c r="G93" s="70"/>
    </row>
    <row r="94" spans="1:7" ht="14.15" customHeight="1">
      <c r="A94" s="32"/>
      <c r="B94" s="51" t="s">
        <v>96</v>
      </c>
      <c r="C94" s="65" t="s">
        <v>51</v>
      </c>
      <c r="D94" s="81">
        <v>2</v>
      </c>
      <c r="E94" s="42"/>
      <c r="F94" s="43"/>
      <c r="G94" s="70">
        <f t="shared" ref="G94" si="13">E94*F94</f>
        <v>0</v>
      </c>
    </row>
    <row r="95" spans="1:7" ht="5.15" customHeight="1">
      <c r="A95" s="32"/>
      <c r="B95" s="51"/>
      <c r="C95" s="66"/>
      <c r="D95" s="41"/>
      <c r="E95" s="42"/>
      <c r="F95" s="43"/>
      <c r="G95" s="70"/>
    </row>
    <row r="96" spans="1:7" ht="14.15" customHeight="1">
      <c r="A96" s="59" t="s">
        <v>97</v>
      </c>
      <c r="B96" s="49" t="s">
        <v>98</v>
      </c>
      <c r="C96" s="65"/>
      <c r="D96" s="41"/>
      <c r="E96" s="42"/>
      <c r="F96" s="43"/>
      <c r="G96" s="70"/>
    </row>
    <row r="97" spans="1:7" ht="14.15" customHeight="1">
      <c r="A97" s="32"/>
      <c r="B97" s="51" t="s">
        <v>100</v>
      </c>
      <c r="C97" s="65" t="s">
        <v>51</v>
      </c>
      <c r="D97" s="81">
        <v>14.8</v>
      </c>
      <c r="E97" s="42"/>
      <c r="F97" s="43"/>
      <c r="G97" s="70">
        <f t="shared" ref="G97" si="14">E97*F97</f>
        <v>0</v>
      </c>
    </row>
    <row r="98" spans="1:7" ht="5.15" customHeight="1">
      <c r="A98" s="32"/>
      <c r="B98" s="51"/>
      <c r="C98" s="66"/>
      <c r="D98" s="41"/>
      <c r="E98" s="42"/>
      <c r="F98" s="43"/>
      <c r="G98" s="70"/>
    </row>
    <row r="99" spans="1:7" ht="14.15" customHeight="1">
      <c r="A99" s="59" t="s">
        <v>103</v>
      </c>
      <c r="B99" s="49" t="s">
        <v>99</v>
      </c>
      <c r="C99" s="65"/>
      <c r="D99" s="41"/>
      <c r="E99" s="42"/>
      <c r="F99" s="43"/>
      <c r="G99" s="70"/>
    </row>
    <row r="100" spans="1:7" ht="14.15" customHeight="1">
      <c r="A100" s="32"/>
      <c r="B100" s="51" t="s">
        <v>101</v>
      </c>
      <c r="C100" s="65" t="s">
        <v>51</v>
      </c>
      <c r="D100" s="81">
        <v>82</v>
      </c>
      <c r="E100" s="42"/>
      <c r="F100" s="43"/>
      <c r="G100" s="70">
        <f t="shared" ref="G100" si="15">E100*F100</f>
        <v>0</v>
      </c>
    </row>
    <row r="101" spans="1:7" ht="5.15" customHeight="1">
      <c r="A101" s="32"/>
      <c r="B101" s="51"/>
      <c r="C101" s="66"/>
      <c r="D101" s="41"/>
      <c r="E101" s="42"/>
      <c r="F101" s="43"/>
      <c r="G101" s="70"/>
    </row>
    <row r="102" spans="1:7" ht="14.15" customHeight="1">
      <c r="A102" s="59" t="s">
        <v>104</v>
      </c>
      <c r="B102" s="49" t="s">
        <v>105</v>
      </c>
      <c r="C102" s="65"/>
      <c r="D102" s="41"/>
      <c r="E102" s="42"/>
      <c r="F102" s="43"/>
      <c r="G102" s="70"/>
    </row>
    <row r="103" spans="1:7" ht="14.15" customHeight="1">
      <c r="A103" s="32"/>
      <c r="B103" s="51" t="s">
        <v>150</v>
      </c>
      <c r="C103" s="65" t="s">
        <v>51</v>
      </c>
      <c r="D103" s="81">
        <v>35.200000000000003</v>
      </c>
      <c r="E103" s="42"/>
      <c r="F103" s="43"/>
      <c r="G103" s="70">
        <f t="shared" ref="G103" si="16">E103*F103</f>
        <v>0</v>
      </c>
    </row>
    <row r="104" spans="1:7" ht="5.15" customHeight="1">
      <c r="A104" s="32"/>
      <c r="B104" s="51"/>
      <c r="C104" s="66"/>
      <c r="D104" s="41"/>
      <c r="E104" s="42"/>
      <c r="F104" s="43"/>
      <c r="G104" s="70"/>
    </row>
    <row r="105" spans="1:7" ht="14.15" customHeight="1">
      <c r="A105" s="59" t="s">
        <v>106</v>
      </c>
      <c r="B105" s="49" t="s">
        <v>109</v>
      </c>
      <c r="C105" s="65"/>
      <c r="D105" s="41"/>
      <c r="E105" s="42"/>
      <c r="F105" s="43"/>
      <c r="G105" s="70"/>
    </row>
    <row r="106" spans="1:7" ht="14.15" customHeight="1">
      <c r="A106" s="32"/>
      <c r="B106" s="51" t="s">
        <v>108</v>
      </c>
      <c r="C106" s="65" t="s">
        <v>12</v>
      </c>
      <c r="D106" s="41">
        <v>4</v>
      </c>
      <c r="E106" s="42"/>
      <c r="F106" s="43"/>
      <c r="G106" s="70">
        <f t="shared" ref="G106" si="17">E106*F106</f>
        <v>0</v>
      </c>
    </row>
    <row r="107" spans="1:7" ht="14.15" customHeight="1">
      <c r="A107" s="32"/>
      <c r="B107" s="51"/>
      <c r="C107" s="65"/>
      <c r="D107" s="41"/>
      <c r="E107" s="42"/>
      <c r="F107" s="43"/>
      <c r="G107" s="70"/>
    </row>
    <row r="108" spans="1:7" ht="14.15" customHeight="1">
      <c r="A108" s="53" t="s">
        <v>112</v>
      </c>
      <c r="B108" s="54" t="s">
        <v>113</v>
      </c>
      <c r="C108" s="67"/>
      <c r="D108" s="74"/>
      <c r="E108" s="57"/>
      <c r="F108" s="58"/>
      <c r="G108" s="71">
        <f>SUM(G110:G116)</f>
        <v>0</v>
      </c>
    </row>
    <row r="109" spans="1:7" ht="14.15" customHeight="1">
      <c r="A109" s="32"/>
      <c r="B109" s="51"/>
      <c r="C109" s="65"/>
      <c r="D109" s="41"/>
      <c r="E109" s="42"/>
      <c r="F109" s="43"/>
      <c r="G109" s="70"/>
    </row>
    <row r="110" spans="1:7" ht="14.15" customHeight="1">
      <c r="A110" s="59" t="s">
        <v>151</v>
      </c>
      <c r="B110" s="49" t="s">
        <v>114</v>
      </c>
      <c r="C110" s="65"/>
      <c r="D110" s="41"/>
      <c r="E110" s="42"/>
      <c r="F110" s="43"/>
      <c r="G110" s="70"/>
    </row>
    <row r="111" spans="1:7" ht="14.15" customHeight="1">
      <c r="A111" s="32"/>
      <c r="B111" s="51" t="s">
        <v>115</v>
      </c>
      <c r="C111" s="65" t="s">
        <v>49</v>
      </c>
      <c r="D111" s="81">
        <v>43</v>
      </c>
      <c r="E111" s="42"/>
      <c r="F111" s="43"/>
      <c r="G111" s="70">
        <f t="shared" ref="G111" si="18">E111*F111</f>
        <v>0</v>
      </c>
    </row>
    <row r="112" spans="1:7" ht="5.15" customHeight="1">
      <c r="A112" s="32"/>
      <c r="B112" s="51"/>
      <c r="C112" s="66"/>
      <c r="D112" s="81"/>
      <c r="E112" s="42"/>
      <c r="F112" s="43"/>
      <c r="G112" s="70"/>
    </row>
    <row r="113" spans="1:9" ht="14.15" customHeight="1">
      <c r="A113" s="59" t="s">
        <v>116</v>
      </c>
      <c r="B113" s="49" t="s">
        <v>149</v>
      </c>
      <c r="C113" s="65"/>
      <c r="D113" s="81"/>
      <c r="E113" s="42"/>
      <c r="F113" s="43"/>
      <c r="G113" s="70"/>
    </row>
    <row r="114" spans="1:9" ht="14.15" customHeight="1">
      <c r="A114" s="32"/>
      <c r="B114" s="51" t="s">
        <v>121</v>
      </c>
      <c r="C114" s="65" t="s">
        <v>49</v>
      </c>
      <c r="D114" s="81">
        <v>35</v>
      </c>
      <c r="E114" s="42"/>
      <c r="F114" s="43"/>
      <c r="G114" s="70">
        <f t="shared" ref="G114" si="19">E114*F114</f>
        <v>0</v>
      </c>
    </row>
    <row r="115" spans="1:9" ht="14.15" customHeight="1">
      <c r="A115" s="32"/>
      <c r="B115" s="51" t="s">
        <v>120</v>
      </c>
      <c r="C115" s="65" t="s">
        <v>49</v>
      </c>
      <c r="D115" s="81">
        <v>11</v>
      </c>
      <c r="E115" s="42"/>
      <c r="F115" s="43"/>
      <c r="G115" s="70">
        <f t="shared" ref="G115" si="20">E115*F115</f>
        <v>0</v>
      </c>
    </row>
    <row r="116" spans="1:9" ht="14.15" customHeight="1">
      <c r="A116" s="32"/>
      <c r="B116" s="51"/>
      <c r="C116" s="65"/>
      <c r="D116" s="41"/>
      <c r="E116" s="42"/>
      <c r="F116" s="43"/>
      <c r="G116" s="70"/>
    </row>
    <row r="117" spans="1:9" ht="14.15" customHeight="1">
      <c r="A117" s="53" t="s">
        <v>122</v>
      </c>
      <c r="B117" s="54" t="s">
        <v>123</v>
      </c>
      <c r="C117" s="67"/>
      <c r="D117" s="74"/>
      <c r="E117" s="57"/>
      <c r="F117" s="58"/>
      <c r="G117" s="71">
        <f>SUM(G119:G129)</f>
        <v>0</v>
      </c>
    </row>
    <row r="118" spans="1:9" ht="14.15" customHeight="1">
      <c r="A118" s="32"/>
      <c r="B118" s="51"/>
      <c r="C118" s="80"/>
      <c r="D118" s="41"/>
      <c r="E118" s="42"/>
      <c r="F118" s="43"/>
      <c r="G118" s="70"/>
    </row>
    <row r="119" spans="1:9" ht="14.15" customHeight="1">
      <c r="A119" s="59" t="s">
        <v>124</v>
      </c>
      <c r="B119" s="49" t="s">
        <v>128</v>
      </c>
      <c r="C119" s="37" t="s">
        <v>11</v>
      </c>
      <c r="D119" s="81">
        <v>1</v>
      </c>
      <c r="E119" s="42"/>
      <c r="F119" s="43"/>
      <c r="G119" s="70">
        <f t="shared" ref="G119" si="21">E119*F119</f>
        <v>0</v>
      </c>
    </row>
    <row r="120" spans="1:9" ht="5.15" customHeight="1">
      <c r="A120" s="32"/>
      <c r="B120" s="51"/>
      <c r="C120" s="66"/>
      <c r="D120" s="41"/>
      <c r="E120" s="42"/>
      <c r="F120" s="43"/>
      <c r="G120" s="70"/>
    </row>
    <row r="121" spans="1:9" ht="14.15" customHeight="1">
      <c r="A121" s="59" t="s">
        <v>125</v>
      </c>
      <c r="B121" s="49" t="s">
        <v>129</v>
      </c>
      <c r="C121" s="65" t="s">
        <v>49</v>
      </c>
      <c r="D121" s="81">
        <v>100</v>
      </c>
      <c r="E121" s="42"/>
      <c r="F121" s="43"/>
      <c r="G121" s="70">
        <f t="shared" ref="G121" si="22">E121*F121</f>
        <v>0</v>
      </c>
    </row>
    <row r="122" spans="1:9" ht="5.15" customHeight="1">
      <c r="A122" s="32"/>
      <c r="B122" s="51"/>
      <c r="C122" s="66"/>
      <c r="D122" s="81"/>
      <c r="E122" s="42"/>
      <c r="F122" s="43"/>
      <c r="G122" s="70"/>
    </row>
    <row r="123" spans="1:9" ht="14.15" customHeight="1">
      <c r="A123" s="59" t="s">
        <v>126</v>
      </c>
      <c r="B123" s="49" t="s">
        <v>130</v>
      </c>
      <c r="C123" s="65" t="s">
        <v>49</v>
      </c>
      <c r="D123" s="81">
        <v>180</v>
      </c>
      <c r="E123" s="42"/>
      <c r="F123" s="43"/>
      <c r="G123" s="70">
        <f t="shared" ref="G123" si="23">E123*F123</f>
        <v>0</v>
      </c>
    </row>
    <row r="124" spans="1:9" ht="5.15" customHeight="1">
      <c r="A124" s="32"/>
      <c r="B124" s="51"/>
      <c r="C124" s="66"/>
      <c r="D124" s="81"/>
      <c r="E124" s="42"/>
      <c r="F124" s="43"/>
      <c r="G124" s="70"/>
    </row>
    <row r="125" spans="1:9" ht="14.15" customHeight="1">
      <c r="A125" s="59" t="s">
        <v>127</v>
      </c>
      <c r="B125" s="50" t="s">
        <v>135</v>
      </c>
      <c r="C125" s="65" t="s">
        <v>51</v>
      </c>
      <c r="D125" s="81">
        <v>295</v>
      </c>
      <c r="E125" s="42"/>
      <c r="F125" s="43"/>
      <c r="G125" s="70">
        <f t="shared" ref="G125" si="24">E125*F125</f>
        <v>0</v>
      </c>
    </row>
    <row r="126" spans="1:9" ht="14.15" customHeight="1">
      <c r="A126" s="59" t="s">
        <v>131</v>
      </c>
      <c r="B126" s="50" t="s">
        <v>132</v>
      </c>
      <c r="C126" s="65"/>
      <c r="D126" s="41"/>
      <c r="E126" s="42"/>
      <c r="F126" s="43"/>
      <c r="G126" s="70"/>
    </row>
    <row r="127" spans="1:9" ht="14.15" customHeight="1">
      <c r="A127" s="59"/>
      <c r="B127" s="51" t="s">
        <v>133</v>
      </c>
      <c r="C127" s="65" t="s">
        <v>12</v>
      </c>
      <c r="D127" s="41">
        <v>17</v>
      </c>
      <c r="E127" s="42"/>
      <c r="F127" s="43"/>
      <c r="G127" s="70">
        <f t="shared" ref="G127:G128" si="25">E127*F127</f>
        <v>0</v>
      </c>
      <c r="I127" s="82"/>
    </row>
    <row r="128" spans="1:9" ht="14.15" customHeight="1">
      <c r="A128" s="59"/>
      <c r="B128" s="51" t="s">
        <v>134</v>
      </c>
      <c r="C128" s="65" t="s">
        <v>12</v>
      </c>
      <c r="D128" s="41">
        <v>1</v>
      </c>
      <c r="E128" s="42"/>
      <c r="F128" s="43"/>
      <c r="G128" s="70">
        <f t="shared" si="25"/>
        <v>0</v>
      </c>
      <c r="I128" s="82"/>
    </row>
    <row r="129" spans="1:9" ht="14.15" customHeight="1">
      <c r="A129" s="59"/>
      <c r="B129" s="51"/>
      <c r="C129" s="66"/>
      <c r="D129" s="41"/>
      <c r="E129" s="42"/>
      <c r="F129" s="43"/>
      <c r="G129" s="70"/>
      <c r="I129" s="82"/>
    </row>
    <row r="130" spans="1:9" ht="14.15" customHeight="1">
      <c r="A130" s="53" t="s">
        <v>582</v>
      </c>
      <c r="B130" s="54" t="s">
        <v>583</v>
      </c>
      <c r="C130" s="67"/>
      <c r="D130" s="74"/>
      <c r="E130" s="57"/>
      <c r="F130" s="58"/>
      <c r="G130" s="71">
        <f>SUM(G132)</f>
        <v>0</v>
      </c>
      <c r="I130" s="82"/>
    </row>
    <row r="131" spans="1:9" ht="14.15" customHeight="1">
      <c r="A131" s="59"/>
      <c r="B131" s="51"/>
      <c r="C131" s="66"/>
      <c r="D131" s="41"/>
      <c r="E131" s="42"/>
      <c r="F131" s="43"/>
      <c r="G131" s="70"/>
      <c r="I131" s="82"/>
    </row>
    <row r="132" spans="1:9" ht="14.15" customHeight="1">
      <c r="A132" s="59" t="s">
        <v>584</v>
      </c>
      <c r="B132" s="49" t="s">
        <v>585</v>
      </c>
      <c r="C132" s="65" t="s">
        <v>49</v>
      </c>
      <c r="D132" s="41">
        <v>136</v>
      </c>
      <c r="E132" s="42"/>
      <c r="F132" s="43"/>
      <c r="G132" s="70">
        <f t="shared" ref="G132" si="26">E132*F132</f>
        <v>0</v>
      </c>
      <c r="I132" s="82"/>
    </row>
    <row r="133" spans="1:9" ht="14.15" customHeight="1">
      <c r="A133" s="59"/>
      <c r="B133" s="51"/>
      <c r="C133" s="66"/>
      <c r="D133" s="41"/>
      <c r="E133" s="42"/>
      <c r="F133" s="43"/>
      <c r="G133" s="70"/>
      <c r="I133" s="82"/>
    </row>
    <row r="134" spans="1:9" ht="14.15" customHeight="1">
      <c r="A134" s="292" t="s">
        <v>581</v>
      </c>
      <c r="B134" s="293" t="s">
        <v>588</v>
      </c>
      <c r="C134" s="299"/>
      <c r="D134" s="300"/>
      <c r="E134" s="301"/>
      <c r="F134" s="302"/>
      <c r="G134" s="298">
        <f>'DPGF ELECTRICITE COURA'!M192</f>
        <v>0</v>
      </c>
      <c r="I134" s="82"/>
    </row>
    <row r="135" spans="1:9" ht="14.15" customHeight="1">
      <c r="A135" s="303"/>
      <c r="B135" s="304"/>
      <c r="C135" s="305"/>
      <c r="D135" s="306"/>
      <c r="E135" s="307"/>
      <c r="F135" s="308"/>
      <c r="G135" s="309"/>
      <c r="I135" s="82"/>
    </row>
    <row r="136" spans="1:9" ht="14.15" customHeight="1">
      <c r="A136" s="292" t="s">
        <v>589</v>
      </c>
      <c r="B136" s="293" t="s">
        <v>590</v>
      </c>
      <c r="C136" s="299"/>
      <c r="D136" s="300"/>
      <c r="E136" s="301"/>
      <c r="F136" s="302"/>
      <c r="G136" s="298">
        <f>'DPGF CVC VENTILATION PLOMBERIE '!M144</f>
        <v>0</v>
      </c>
      <c r="I136" s="82"/>
    </row>
    <row r="137" spans="1:9" ht="14.15" customHeight="1">
      <c r="A137" s="303"/>
      <c r="B137" s="310"/>
      <c r="C137" s="305"/>
      <c r="D137" s="306"/>
      <c r="E137" s="307"/>
      <c r="F137" s="308"/>
      <c r="G137" s="309"/>
    </row>
    <row r="138" spans="1:9" ht="14.15" customHeight="1">
      <c r="A138" s="303"/>
      <c r="B138" s="310"/>
      <c r="C138" s="305"/>
      <c r="D138" s="306"/>
      <c r="E138" s="307"/>
      <c r="F138" s="308"/>
      <c r="G138" s="309"/>
    </row>
    <row r="139" spans="1:9" ht="14.15" customHeight="1">
      <c r="A139" s="292" t="s">
        <v>586</v>
      </c>
      <c r="B139" s="293" t="s">
        <v>587</v>
      </c>
      <c r="C139" s="300" t="s">
        <v>11</v>
      </c>
      <c r="D139" s="300">
        <v>1</v>
      </c>
      <c r="E139" s="301"/>
      <c r="F139" s="302"/>
      <c r="G139" s="311">
        <f t="shared" ref="G139" si="27">E139*F139</f>
        <v>0</v>
      </c>
      <c r="I139" s="82"/>
    </row>
    <row r="140" spans="1:9" ht="14.15" customHeight="1">
      <c r="A140" s="31"/>
      <c r="B140" s="48"/>
      <c r="C140" s="66"/>
      <c r="D140" s="41"/>
      <c r="E140" s="42"/>
      <c r="F140" s="43"/>
      <c r="G140" s="70"/>
    </row>
    <row r="141" spans="1:9" ht="28.5" customHeight="1">
      <c r="A141" s="31"/>
      <c r="B141" s="272" t="s">
        <v>770</v>
      </c>
      <c r="C141" s="68"/>
      <c r="D141" s="41"/>
      <c r="E141" s="42"/>
      <c r="F141" s="44"/>
      <c r="G141" s="70"/>
    </row>
    <row r="142" spans="1:9" ht="14.15" customHeight="1" thickBot="1">
      <c r="A142" s="33"/>
      <c r="B142" s="271" t="s">
        <v>40</v>
      </c>
      <c r="C142" s="62"/>
      <c r="D142" s="45"/>
      <c r="E142" s="47"/>
      <c r="F142" s="47"/>
      <c r="G142" s="72"/>
    </row>
    <row r="143" spans="1:9" ht="18.75" customHeight="1" thickBot="1">
      <c r="A143" s="6"/>
      <c r="B143" s="12"/>
      <c r="C143" s="13"/>
      <c r="D143" s="14"/>
      <c r="E143" s="15"/>
      <c r="F143" s="15"/>
      <c r="G143" s="7"/>
    </row>
    <row r="144" spans="1:9" ht="17.25" customHeight="1" thickBot="1">
      <c r="A144" s="445" t="s">
        <v>592</v>
      </c>
      <c r="B144" s="446"/>
      <c r="C144" s="446"/>
      <c r="D144" s="446"/>
      <c r="E144" s="446"/>
      <c r="F144" s="447"/>
      <c r="G144" s="16">
        <f>G7+G10+G13+G18+G20++G48+G57+G76+G91+G108+G117+G130+G134+G136+G139</f>
        <v>0</v>
      </c>
    </row>
    <row r="145" spans="1:7" ht="17.25" customHeight="1" thickBot="1">
      <c r="A145" s="445" t="s">
        <v>9</v>
      </c>
      <c r="B145" s="446"/>
      <c r="C145" s="446"/>
      <c r="D145" s="446"/>
      <c r="E145" s="446"/>
      <c r="F145" s="447"/>
      <c r="G145" s="17">
        <f>G144*0.02</f>
        <v>0</v>
      </c>
    </row>
    <row r="146" spans="1:7" ht="17.25" customHeight="1" thickBot="1">
      <c r="A146" s="448" t="s">
        <v>593</v>
      </c>
      <c r="B146" s="449"/>
      <c r="C146" s="449"/>
      <c r="D146" s="449"/>
      <c r="E146" s="449"/>
      <c r="F146" s="450"/>
      <c r="G146" s="18">
        <f>G144+G145</f>
        <v>0</v>
      </c>
    </row>
    <row r="147" spans="1:7" ht="17.25" customHeight="1" thickBot="1">
      <c r="A147" s="240"/>
      <c r="B147" s="240"/>
      <c r="C147" s="240"/>
      <c r="D147" s="240"/>
      <c r="E147" s="240"/>
      <c r="F147" s="240"/>
      <c r="G147" s="241"/>
    </row>
    <row r="148" spans="1:7" ht="17.25" customHeight="1" thickBot="1">
      <c r="A148" s="242"/>
      <c r="B148" s="243" t="s">
        <v>2</v>
      </c>
      <c r="C148" s="243" t="s">
        <v>3</v>
      </c>
      <c r="D148" s="244" t="s">
        <v>5</v>
      </c>
    </row>
    <row r="149" spans="1:7" ht="27.75" customHeight="1">
      <c r="A149" s="245" t="s">
        <v>754</v>
      </c>
      <c r="B149" s="246" t="s">
        <v>594</v>
      </c>
      <c r="C149" s="248" t="s">
        <v>11</v>
      </c>
      <c r="D149" s="247"/>
    </row>
    <row r="150" spans="1:7" ht="24.75" customHeight="1" thickBot="1">
      <c r="A150" s="312" t="s">
        <v>755</v>
      </c>
      <c r="B150" s="313" t="s">
        <v>771</v>
      </c>
      <c r="C150" s="314" t="s">
        <v>11</v>
      </c>
      <c r="D150" s="315">
        <f>'DPGF CVC VENTILATION PLOMBERIE '!M171</f>
        <v>0</v>
      </c>
    </row>
    <row r="151" spans="1:7" ht="17.25" customHeight="1">
      <c r="A151" s="240"/>
      <c r="B151" s="272" t="s">
        <v>772</v>
      </c>
      <c r="C151" s="240"/>
      <c r="D151" s="240"/>
      <c r="E151" s="240"/>
      <c r="F151" s="240"/>
      <c r="G151" s="241"/>
    </row>
    <row r="152" spans="1:7" ht="17.25" customHeight="1" thickBot="1">
      <c r="A152" s="240"/>
      <c r="B152" s="240"/>
      <c r="C152" s="240"/>
      <c r="D152" s="240"/>
      <c r="E152" s="240"/>
      <c r="F152" s="240"/>
      <c r="G152" s="241"/>
    </row>
    <row r="153" spans="1:7" ht="17.25" customHeight="1" thickBot="1">
      <c r="A153" s="445" t="s">
        <v>781</v>
      </c>
      <c r="B153" s="446"/>
      <c r="C153" s="446"/>
      <c r="D153" s="446"/>
      <c r="E153" s="446"/>
      <c r="F153" s="447"/>
      <c r="G153" s="316">
        <f>G144+D150</f>
        <v>0</v>
      </c>
    </row>
    <row r="154" spans="1:7" ht="17.25" customHeight="1" thickBot="1">
      <c r="A154" s="445" t="s">
        <v>9</v>
      </c>
      <c r="B154" s="446"/>
      <c r="C154" s="446"/>
      <c r="D154" s="446"/>
      <c r="E154" s="446"/>
      <c r="F154" s="447"/>
      <c r="G154" s="17">
        <f>G153*0.02</f>
        <v>0</v>
      </c>
    </row>
    <row r="155" spans="1:7" ht="17.25" customHeight="1" thickBot="1">
      <c r="A155" s="448" t="s">
        <v>782</v>
      </c>
      <c r="B155" s="449"/>
      <c r="C155" s="449"/>
      <c r="D155" s="449"/>
      <c r="E155" s="449"/>
      <c r="F155" s="450"/>
      <c r="G155" s="18">
        <f>G153+G154</f>
        <v>0</v>
      </c>
    </row>
    <row r="156" spans="1:7" ht="17.25" customHeight="1">
      <c r="A156" s="240"/>
      <c r="B156" s="240"/>
      <c r="C156" s="240"/>
      <c r="D156" s="240"/>
      <c r="E156" s="240"/>
      <c r="F156" s="240"/>
      <c r="G156" s="241"/>
    </row>
    <row r="157" spans="1:7" ht="17.25" customHeight="1">
      <c r="A157" s="240"/>
      <c r="B157" s="240"/>
      <c r="C157" s="240"/>
      <c r="D157" s="240"/>
      <c r="E157" s="240"/>
      <c r="F157" s="240"/>
      <c r="G157" s="241"/>
    </row>
    <row r="158" spans="1:7" ht="17.25" customHeight="1">
      <c r="A158" s="240"/>
      <c r="B158" s="240"/>
      <c r="C158" s="240"/>
      <c r="D158" s="240"/>
      <c r="E158" s="240"/>
      <c r="F158" s="240"/>
      <c r="G158" s="241"/>
    </row>
    <row r="159" spans="1:7" ht="17.25" customHeight="1">
      <c r="A159" s="240"/>
      <c r="B159" s="240"/>
      <c r="C159" s="240"/>
      <c r="D159" s="240"/>
      <c r="E159" s="240"/>
      <c r="F159" s="240"/>
      <c r="G159" s="241"/>
    </row>
    <row r="161" spans="1:7" ht="15" customHeight="1">
      <c r="A161" s="13"/>
      <c r="B161" s="13"/>
      <c r="C161" s="13"/>
      <c r="D161" s="13"/>
      <c r="E161" s="13"/>
    </row>
    <row r="162" spans="1:7" ht="15" customHeight="1">
      <c r="A162" s="13" t="s">
        <v>13</v>
      </c>
      <c r="B162" s="13"/>
      <c r="C162" s="13"/>
      <c r="D162" s="13"/>
      <c r="E162" s="13"/>
    </row>
    <row r="163" spans="1:7" ht="15" customHeight="1" thickBot="1">
      <c r="A163" s="13"/>
      <c r="B163" s="13"/>
      <c r="C163" s="13"/>
      <c r="D163" s="13"/>
      <c r="E163" s="13"/>
    </row>
    <row r="164" spans="1:7" ht="15" customHeight="1" thickBot="1">
      <c r="A164" s="13"/>
      <c r="B164" s="453" t="s">
        <v>26</v>
      </c>
      <c r="C164" s="454"/>
      <c r="D164" s="454"/>
      <c r="E164" s="454"/>
      <c r="F164" s="455"/>
    </row>
    <row r="165" spans="1:7" ht="15" customHeight="1">
      <c r="A165" s="13"/>
      <c r="B165" s="451" t="s">
        <v>27</v>
      </c>
      <c r="C165" s="451"/>
      <c r="D165" s="451"/>
      <c r="E165" s="451"/>
      <c r="F165" s="451"/>
      <c r="G165" s="19"/>
    </row>
    <row r="166" spans="1:7" ht="113.25" customHeight="1">
      <c r="A166" s="13"/>
      <c r="B166" s="456" t="s">
        <v>28</v>
      </c>
      <c r="C166" s="456"/>
      <c r="D166" s="456"/>
      <c r="E166" s="456"/>
      <c r="F166" s="456"/>
      <c r="G166" s="20"/>
    </row>
    <row r="167" spans="1:7" ht="15" customHeight="1">
      <c r="A167" s="13"/>
      <c r="B167" s="451"/>
      <c r="C167" s="451"/>
      <c r="D167" s="451"/>
      <c r="E167" s="451"/>
      <c r="F167" s="451"/>
    </row>
    <row r="168" spans="1:7" ht="47.25" customHeight="1">
      <c r="A168" s="13"/>
      <c r="B168" s="452" t="s">
        <v>29</v>
      </c>
      <c r="C168" s="452"/>
      <c r="D168" s="452"/>
      <c r="E168" s="452"/>
      <c r="F168" s="452"/>
    </row>
    <row r="169" spans="1:7" ht="15" customHeight="1">
      <c r="A169" s="13"/>
      <c r="B169" s="451"/>
      <c r="C169" s="451"/>
      <c r="D169" s="451"/>
      <c r="E169" s="451"/>
      <c r="F169" s="451"/>
    </row>
    <row r="170" spans="1:7" ht="15" customHeight="1">
      <c r="A170" s="13"/>
      <c r="B170" s="452" t="s">
        <v>30</v>
      </c>
      <c r="C170" s="452"/>
      <c r="D170" s="452"/>
      <c r="E170" s="452"/>
      <c r="F170" s="452"/>
    </row>
    <row r="171" spans="1:7" ht="15" customHeight="1">
      <c r="B171" s="451"/>
      <c r="C171" s="451"/>
      <c r="D171" s="451"/>
      <c r="E171" s="451"/>
      <c r="F171" s="451"/>
    </row>
    <row r="172" spans="1:7" ht="15" customHeight="1" thickBot="1"/>
    <row r="173" spans="1:7" ht="15" customHeight="1" thickBot="1">
      <c r="B173" s="21" t="s">
        <v>14</v>
      </c>
      <c r="C173" s="472" t="s">
        <v>15</v>
      </c>
      <c r="D173" s="473"/>
      <c r="E173" s="472" t="s">
        <v>16</v>
      </c>
      <c r="F173" s="473"/>
    </row>
    <row r="174" spans="1:7" ht="15" customHeight="1" thickBot="1">
      <c r="B174" s="22" t="s">
        <v>17</v>
      </c>
      <c r="C174" s="474"/>
      <c r="D174" s="475"/>
      <c r="E174" s="476"/>
      <c r="F174" s="477"/>
    </row>
    <row r="175" spans="1:7" ht="15" customHeight="1" thickBot="1">
      <c r="B175" s="23" t="s">
        <v>18</v>
      </c>
      <c r="C175" s="474"/>
      <c r="D175" s="475"/>
      <c r="E175" s="476"/>
      <c r="F175" s="477"/>
    </row>
    <row r="176" spans="1:7" ht="15" customHeight="1" thickBot="1">
      <c r="B176" s="23" t="s">
        <v>19</v>
      </c>
      <c r="C176" s="474"/>
      <c r="D176" s="475"/>
      <c r="E176" s="476"/>
      <c r="F176" s="477"/>
    </row>
    <row r="177" spans="2:6" ht="15" customHeight="1" thickBot="1">
      <c r="B177" s="23" t="s">
        <v>20</v>
      </c>
      <c r="C177" s="474"/>
      <c r="D177" s="475"/>
      <c r="E177" s="476"/>
      <c r="F177" s="477"/>
    </row>
    <row r="178" spans="2:6" ht="15" customHeight="1" thickBot="1">
      <c r="B178" s="24" t="s">
        <v>21</v>
      </c>
      <c r="C178" s="474"/>
      <c r="D178" s="475"/>
      <c r="E178" s="476"/>
      <c r="F178" s="477"/>
    </row>
    <row r="179" spans="2:6" ht="15" customHeight="1" thickBot="1">
      <c r="B179" s="25" t="s">
        <v>22</v>
      </c>
      <c r="C179" s="474"/>
      <c r="D179" s="475"/>
      <c r="E179" s="476"/>
      <c r="F179" s="477"/>
    </row>
    <row r="180" spans="2:6" ht="15" customHeight="1" thickBot="1">
      <c r="B180" s="26" t="s">
        <v>23</v>
      </c>
      <c r="C180" s="474"/>
      <c r="D180" s="475"/>
      <c r="E180" s="476"/>
      <c r="F180" s="477"/>
    </row>
  </sheetData>
  <mergeCells count="34">
    <mergeCell ref="C179:D179"/>
    <mergeCell ref="E179:F179"/>
    <mergeCell ref="C180:D180"/>
    <mergeCell ref="E180:F180"/>
    <mergeCell ref="C176:D176"/>
    <mergeCell ref="E176:F176"/>
    <mergeCell ref="C177:D177"/>
    <mergeCell ref="E177:F177"/>
    <mergeCell ref="C178:D178"/>
    <mergeCell ref="E178:F178"/>
    <mergeCell ref="C173:D173"/>
    <mergeCell ref="E173:F173"/>
    <mergeCell ref="C174:D174"/>
    <mergeCell ref="E174:F174"/>
    <mergeCell ref="C175:D175"/>
    <mergeCell ref="E175:F175"/>
    <mergeCell ref="A146:F146"/>
    <mergeCell ref="A1:A3"/>
    <mergeCell ref="B1:G2"/>
    <mergeCell ref="B3:G3"/>
    <mergeCell ref="C5:G5"/>
    <mergeCell ref="A144:F144"/>
    <mergeCell ref="A145:F145"/>
    <mergeCell ref="B171:F171"/>
    <mergeCell ref="B164:F164"/>
    <mergeCell ref="B165:F165"/>
    <mergeCell ref="B166:F166"/>
    <mergeCell ref="B167:F167"/>
    <mergeCell ref="B168:F168"/>
    <mergeCell ref="A153:F153"/>
    <mergeCell ref="A154:F154"/>
    <mergeCell ref="A155:F155"/>
    <mergeCell ref="B169:F169"/>
    <mergeCell ref="B170:F170"/>
  </mergeCells>
  <phoneticPr fontId="4" type="noConversion"/>
  <pageMargins left="0.70866141732283472" right="0.70866141732283472" top="0.74803149606299213" bottom="0.74803149606299213" header="0.31496062992125984" footer="0.31496062992125984"/>
  <pageSetup paperSize="9" scale="71"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PDG</vt:lpstr>
      <vt:lpstr>DPGF CVC VENTILATION PLOMBERIE </vt:lpstr>
      <vt:lpstr>DPGF FONDATIONS</vt:lpstr>
      <vt:lpstr>DPGF ELECTRICITE COURA</vt:lpstr>
      <vt:lpstr>DPGF RECAP</vt:lpstr>
      <vt:lpstr>'DPGF CVC VENTILATION PLOMBERIE '!Impression_des_titres</vt:lpstr>
      <vt:lpstr>'DPGF ELECTRICITE COURA'!Impression_des_titres</vt:lpstr>
      <vt:lpstr>'DPGF RECAP'!Impression_des_titres</vt:lpstr>
      <vt:lpstr>'DPGF RECAP'!Print_Area</vt:lpstr>
      <vt:lpstr>'DPGF CVC VENTILATION PLOMBERIE '!Zone_d_impression</vt:lpstr>
      <vt:lpstr>'DPGF ELECTRICITE COURA'!Zone_d_impression</vt:lpstr>
      <vt:lpstr>'DPGF FONDATIONS'!Zone_d_impression</vt:lpstr>
      <vt:lpstr>'DPGF RECAP'!Zone_d_impression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BERNIER</dc:creator>
  <cp:lastModifiedBy>Maxime Favennec</cp:lastModifiedBy>
  <cp:lastPrinted>2024-01-12T13:44:48Z</cp:lastPrinted>
  <dcterms:created xsi:type="dcterms:W3CDTF">2017-10-25T14:37:12Z</dcterms:created>
  <dcterms:modified xsi:type="dcterms:W3CDTF">2024-02-14T11:01:49Z</dcterms:modified>
</cp:coreProperties>
</file>