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christophebury/Downloads/DPGF ( Excel )/"/>
    </mc:Choice>
  </mc:AlternateContent>
  <xr:revisionPtr revIDLastSave="0" documentId="13_ncr:1_{0975F660-FD56-4D4B-999B-0556109D380D}" xr6:coauthVersionLast="47" xr6:coauthVersionMax="47" xr10:uidLastSave="{00000000-0000-0000-0000-000000000000}"/>
  <bookViews>
    <workbookView xWindow="240" yWindow="760" windowWidth="16100" windowHeight="9660" xr2:uid="{00000000-000D-0000-FFFF-FFFF00000000}"/>
  </bookViews>
  <sheets>
    <sheet name="DPGF" sheetId="2" r:id="rId1"/>
    <sheet name="Paramètres" sheetId="3" state="hidden" r:id="rId2"/>
    <sheet name="Version" sheetId="4" state="hidden" r:id="rId3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0">DPGF!$1:$3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463" i="2"/>
  <c r="J432" i="2"/>
  <c r="J430" i="2"/>
  <c r="J425" i="2"/>
  <c r="J423" i="2"/>
  <c r="F462" i="2" s="1"/>
  <c r="J417" i="2"/>
  <c r="J410" i="2"/>
  <c r="J401" i="2"/>
  <c r="J391" i="2"/>
  <c r="J388" i="2"/>
  <c r="J384" i="2"/>
  <c r="J368" i="2"/>
  <c r="J361" i="2"/>
  <c r="J357" i="2"/>
  <c r="F461" i="2" s="1"/>
  <c r="J348" i="2"/>
  <c r="J345" i="2"/>
  <c r="J341" i="2"/>
  <c r="J333" i="2"/>
  <c r="J329" i="2"/>
  <c r="J322" i="2"/>
  <c r="J320" i="2"/>
  <c r="F460" i="2" s="1"/>
  <c r="J305" i="2"/>
  <c r="J300" i="2"/>
  <c r="J295" i="2"/>
  <c r="J292" i="2"/>
  <c r="F458" i="2" s="1"/>
  <c r="J289" i="2"/>
  <c r="F459" i="2" s="1"/>
  <c r="J270" i="2"/>
  <c r="J268" i="2"/>
  <c r="J266" i="2"/>
  <c r="J264" i="2"/>
  <c r="J262" i="2"/>
  <c r="J260" i="2"/>
  <c r="J258" i="2"/>
  <c r="J256" i="2"/>
  <c r="J247" i="2"/>
  <c r="J245" i="2"/>
  <c r="J243" i="2"/>
  <c r="J241" i="2"/>
  <c r="J239" i="2"/>
  <c r="J231" i="2"/>
  <c r="J229" i="2"/>
  <c r="J224" i="2"/>
  <c r="F457" i="2" s="1"/>
  <c r="J220" i="2"/>
  <c r="F278" i="2" s="1"/>
  <c r="F280" i="2" s="1"/>
  <c r="J215" i="2"/>
  <c r="F279" i="2" s="1"/>
  <c r="J198" i="2"/>
  <c r="J193" i="2"/>
  <c r="J191" i="2"/>
  <c r="J189" i="2"/>
  <c r="J184" i="2"/>
  <c r="J182" i="2"/>
  <c r="J180" i="2"/>
  <c r="J174" i="2"/>
  <c r="J172" i="2"/>
  <c r="J170" i="2"/>
  <c r="J160" i="2"/>
  <c r="J158" i="2"/>
  <c r="J156" i="2"/>
  <c r="F455" i="2" s="1"/>
  <c r="J154" i="2"/>
  <c r="J142" i="2"/>
  <c r="F206" i="2" s="1"/>
  <c r="J140" i="2"/>
  <c r="J138" i="2"/>
  <c r="J135" i="2"/>
  <c r="J132" i="2"/>
  <c r="F207" i="2" s="1"/>
  <c r="J110" i="2"/>
  <c r="F118" i="2" s="1"/>
  <c r="J108" i="2"/>
  <c r="J106" i="2"/>
  <c r="F452" i="2" s="1"/>
  <c r="J97" i="2"/>
  <c r="J92" i="2"/>
  <c r="J88" i="2"/>
  <c r="J78" i="2"/>
  <c r="J75" i="2"/>
  <c r="J71" i="2"/>
  <c r="F119" i="2" s="1"/>
  <c r="F63" i="2"/>
  <c r="J54" i="2"/>
  <c r="F467" i="2" s="1"/>
  <c r="J47" i="2"/>
  <c r="F451" i="2" s="1"/>
  <c r="J41" i="2"/>
  <c r="J26" i="2"/>
  <c r="J19" i="2"/>
  <c r="J17" i="2"/>
  <c r="J15" i="2"/>
  <c r="F450" i="2" s="1"/>
  <c r="F208" i="2" l="1"/>
  <c r="F120" i="2"/>
  <c r="F62" i="2"/>
  <c r="F64" i="2" s="1"/>
  <c r="F453" i="2"/>
  <c r="F454" i="2"/>
  <c r="F466" i="2"/>
  <c r="F468" i="2" s="1"/>
  <c r="AA1" i="3" s="1"/>
  <c r="F456" i="2"/>
  <c r="F443" i="2"/>
  <c r="F445" i="2" s="1"/>
  <c r="F444" i="2"/>
  <c r="F449" i="2"/>
  <c r="AA33" i="3" l="1"/>
  <c r="AA3" i="3"/>
  <c r="AA37" i="3"/>
  <c r="AA4" i="3"/>
  <c r="AA42" i="3" l="1"/>
  <c r="AA12" i="3"/>
  <c r="AA27" i="3"/>
  <c r="AA7" i="3"/>
  <c r="AA9" i="3"/>
  <c r="AA32" i="3"/>
  <c r="AA15" i="3"/>
  <c r="AA5" i="3"/>
  <c r="AA6" i="3"/>
  <c r="AA47" i="3" l="1"/>
  <c r="AA43" i="3"/>
  <c r="AA22" i="3"/>
  <c r="AA41" i="3"/>
  <c r="AA21" i="3"/>
  <c r="AA11" i="3"/>
  <c r="AA38" i="3"/>
  <c r="AA18" i="3"/>
  <c r="AA23" i="3"/>
  <c r="AA24" i="3"/>
  <c r="AA29" i="3"/>
  <c r="AA46" i="3"/>
  <c r="AA28" i="3"/>
  <c r="AA16" i="3"/>
  <c r="AA13" i="3"/>
  <c r="AA50" i="3" l="1"/>
  <c r="AA34" i="3"/>
  <c r="AA19" i="3"/>
  <c r="AA10" i="3"/>
  <c r="AA20" i="3"/>
  <c r="AA82" i="3"/>
  <c r="AA90" i="3"/>
  <c r="AA86" i="3" s="1"/>
  <c r="AA81" i="3" s="1"/>
  <c r="AA74" i="3" s="1"/>
  <c r="AA66" i="3" s="1"/>
  <c r="AA58" i="3" s="1"/>
  <c r="AA48" i="3" s="1"/>
  <c r="AA75" i="3"/>
  <c r="AA67" i="3" s="1"/>
  <c r="AA59" i="3" s="1"/>
  <c r="AA49" i="3" s="1"/>
  <c r="AA31" i="3" s="1"/>
  <c r="AA94" i="3"/>
  <c r="AA17" i="3"/>
  <c r="AA71" i="3"/>
  <c r="AA63" i="3" s="1"/>
  <c r="AA55" i="3" s="1"/>
  <c r="AA40" i="3" s="1"/>
  <c r="AA79" i="3"/>
  <c r="AA96" i="3"/>
  <c r="AA92" i="3" s="1"/>
  <c r="AA93" i="3"/>
  <c r="AA7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14" i="3"/>
  <c r="AA39" i="3" l="1"/>
  <c r="AA88" i="3"/>
  <c r="AA84" i="3" s="1"/>
  <c r="AA78" i="3" s="1"/>
  <c r="AA70" i="3" s="1"/>
  <c r="AA62" i="3" s="1"/>
  <c r="AA54" i="3" s="1"/>
  <c r="AA30" i="3"/>
  <c r="AA61" i="3"/>
  <c r="AA53" i="3" s="1"/>
  <c r="AA36" i="3" s="1"/>
  <c r="AA51" i="3"/>
  <c r="AA91" i="3"/>
  <c r="AA35" i="3" s="1"/>
  <c r="AA69" i="3"/>
  <c r="AA77" i="3"/>
  <c r="AA95" i="3"/>
  <c r="AA25" i="3"/>
  <c r="AA87" i="3" l="1"/>
  <c r="AA83" i="3" s="1"/>
  <c r="AA76" i="3" s="1"/>
  <c r="AA68" i="3" s="1"/>
  <c r="AA60" i="3" s="1"/>
  <c r="AA52" i="3" s="1"/>
  <c r="AA98" i="3"/>
  <c r="AA2" i="3" s="1"/>
  <c r="C471" i="2" s="1"/>
</calcChain>
</file>

<file path=xl/sharedStrings.xml><?xml version="1.0" encoding="utf-8"?>
<sst xmlns="http://schemas.openxmlformats.org/spreadsheetml/2006/main" count="750" uniqueCount="396">
  <si>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</si>
  <si>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</si>
  <si>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</si>
  <si>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</si>
  <si>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</si>
  <si>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</si>
  <si>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</si>
  <si>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</si>
  <si>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</si>
  <si>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</si>
  <si>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</si>
  <si>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</si>
  <si>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</si>
  <si>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</si>
  <si>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</si>
  <si>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</si>
  <si>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</si>
  <si>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</si>
  <si>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</si>
  <si>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</si>
  <si>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</si>
  <si>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</si>
  <si>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</si>
  <si>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</si>
  <si>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</si>
  <si>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</si>
  <si>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</si>
  <si>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</si>
  <si>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</si>
  <si>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</si>
  <si>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n°13</t>
  </si>
  <si>
    <t>CHAUFFAGE-VENTILATION-SANITAIRE</t>
  </si>
  <si>
    <t>3.&amp;</t>
  </si>
  <si>
    <t>ETUDES PREPARATOIRES ET PLANS</t>
  </si>
  <si>
    <t>4.&amp;</t>
  </si>
  <si>
    <t>2.2</t>
  </si>
  <si>
    <t>CONSIGNATION ET DEPOSE</t>
  </si>
  <si>
    <t>4.T</t>
  </si>
  <si>
    <t>2.2.1</t>
  </si>
  <si>
    <t>Consignation, vidange Chauffage</t>
  </si>
  <si>
    <t>FT</t>
  </si>
  <si>
    <t>9.&amp;</t>
  </si>
  <si>
    <t>2.2.2</t>
  </si>
  <si>
    <t>Consignation &amp; dépose Ventilation</t>
  </si>
  <si>
    <t>2.2.3</t>
  </si>
  <si>
    <t>Consignation &amp; dépose Sanitaire</t>
  </si>
  <si>
    <t>2.3</t>
  </si>
  <si>
    <t xml:space="preserve">TRAVAUX </t>
  </si>
  <si>
    <t>2.3.1</t>
  </si>
  <si>
    <t>INSTALLATION DE CHANTIER</t>
  </si>
  <si>
    <t>2.3.1.1</t>
  </si>
  <si>
    <t>SANITAIRE</t>
  </si>
  <si>
    <t>6.T</t>
  </si>
  <si>
    <t>2.3.1.1.1</t>
  </si>
  <si>
    <t>Robinet de chantier</t>
  </si>
  <si>
    <t>ENS</t>
  </si>
  <si>
    <t>6.&amp;</t>
  </si>
  <si>
    <t>5.&amp;</t>
  </si>
  <si>
    <t>2.3.2</t>
  </si>
  <si>
    <t>DIVERS</t>
  </si>
  <si>
    <t>2.3.2.5</t>
  </si>
  <si>
    <t>REMPLISSAGE ET PURGE D'AIR</t>
  </si>
  <si>
    <t>8.T</t>
  </si>
  <si>
    <t>2.3.2.5.1</t>
  </si>
  <si>
    <t>Remplissage et purge d'air installations</t>
  </si>
  <si>
    <t>9.L</t>
  </si>
  <si>
    <t>8.&amp;</t>
  </si>
  <si>
    <t>2.3.2.6</t>
  </si>
  <si>
    <t>RINCAGE ET DESINFECTION</t>
  </si>
  <si>
    <t>2.3.2.6.1</t>
  </si>
  <si>
    <t>Rinçage et désinfection</t>
  </si>
  <si>
    <t>9.M.Z</t>
  </si>
  <si>
    <t>2.3.2.7</t>
  </si>
  <si>
    <t>ANALYSE D'EAU</t>
  </si>
  <si>
    <t>2.3.2.7.1</t>
  </si>
  <si>
    <t>Analyse de l'eau</t>
  </si>
  <si>
    <t>Total H.T. :</t>
  </si>
  <si>
    <t>Total T.V.A. (20%) :</t>
  </si>
  <si>
    <t>Total T.T.C. :</t>
  </si>
  <si>
    <t>TRAVAUX DE CHAUFFAGE</t>
  </si>
  <si>
    <t>3.1</t>
  </si>
  <si>
    <t>MODIFICATION PONCTUELLE CHAUFFAGE</t>
  </si>
  <si>
    <t>3.1.1</t>
  </si>
  <si>
    <t>RADIATEURS EXISTANTS</t>
  </si>
  <si>
    <t>3.1.1.1</t>
  </si>
  <si>
    <t>DEPOSE ET DEPLACEMENT RADIATEUR</t>
  </si>
  <si>
    <t>3.1.1.1.1</t>
  </si>
  <si>
    <t>Consignation, vidange, dépose avec soin &amp; entreposage radiateur</t>
  </si>
  <si>
    <t>3.1.1.1.2</t>
  </si>
  <si>
    <t>Déplacement radiateur</t>
  </si>
  <si>
    <t>3.1.1.1.3</t>
  </si>
  <si>
    <t>Repose radiateur à l'identique</t>
  </si>
  <si>
    <t>3.1.1.2</t>
  </si>
  <si>
    <t>REPRISES CIRCUITS DE DISTRIBUTION</t>
  </si>
  <si>
    <t>3.1.1.2.1</t>
  </si>
  <si>
    <t>CONDUITES CHAUFFAGE</t>
  </si>
  <si>
    <t>3.1.1.2.1.1</t>
  </si>
  <si>
    <t xml:space="preserve">Conduite DN20 - Acier carbone serti </t>
  </si>
  <si>
    <t>ML</t>
  </si>
  <si>
    <t>3.1.1.2.1.2</t>
  </si>
  <si>
    <t xml:space="preserve">Raccordement sur réseaux existants </t>
  </si>
  <si>
    <t>3.1.1.2.2</t>
  </si>
  <si>
    <t>PURGE D'AIR AUTOMATIQUE</t>
  </si>
  <si>
    <t>3.1.1.2.2.1</t>
  </si>
  <si>
    <t>Purge d'air automatique</t>
  </si>
  <si>
    <t>3.1.1.3</t>
  </si>
  <si>
    <t>ROBINETTERIE</t>
  </si>
  <si>
    <t>3.1.1.3.1</t>
  </si>
  <si>
    <t xml:space="preserve">Robinet Thermostatique double réglage </t>
  </si>
  <si>
    <t>PC</t>
  </si>
  <si>
    <t>3.1.1.3.2</t>
  </si>
  <si>
    <t>Tête Thermostatique collectivité anti-vandalisme</t>
  </si>
  <si>
    <t>3.1.1.3.3</t>
  </si>
  <si>
    <t>Té ou coude de réglage</t>
  </si>
  <si>
    <t>TRAVAUX DE RAFRAICHISSEMENT</t>
  </si>
  <si>
    <t>4.1</t>
  </si>
  <si>
    <t>PRODUCTION DE FROID - LOCAUX EXTENSION PEP</t>
  </si>
  <si>
    <t>4.1.1</t>
  </si>
  <si>
    <t>PRODUCTION DE CHAUD/FROID REVERSIBLE - GROUPES EXTERIEURS</t>
  </si>
  <si>
    <t>4.1.1.1</t>
  </si>
  <si>
    <t>GROUPE MULTI-SPLIT</t>
  </si>
  <si>
    <t>4.1.1.1.1</t>
  </si>
  <si>
    <t>Groupe Extérieur R32 MULTI SPLIT INV 4SORTIES 7000W - Monophasé R32</t>
  </si>
  <si>
    <t>4.1.1.1.2</t>
  </si>
  <si>
    <t>Coupure de proximité</t>
  </si>
  <si>
    <t>9.M.</t>
  </si>
  <si>
    <t>4.1.1.1.3</t>
  </si>
  <si>
    <t>Support anti-vibratile, rubber foot</t>
  </si>
  <si>
    <t>4.1.1.1.4</t>
  </si>
  <si>
    <t>Accessoires et sujétions pose,...</t>
  </si>
  <si>
    <t>4.1.1.1.5</t>
  </si>
  <si>
    <t>Dispositifs de sécurité</t>
  </si>
  <si>
    <t>4.1.2</t>
  </si>
  <si>
    <t>EMISSION DE CHAUD/FROID - UNITES INTERIEURES</t>
  </si>
  <si>
    <t>4.1.2.1</t>
  </si>
  <si>
    <t>UNITE CASSETTE PLAFONNIERE  4 VOIES</t>
  </si>
  <si>
    <t>4.1.2.1.1</t>
  </si>
  <si>
    <t>Unité Intérieure Multi Split - Cassette plafonnière 4 voies R32/R410A 3400W + Façade encastrable 600x600mm</t>
  </si>
  <si>
    <t>4.1.2.1.2</t>
  </si>
  <si>
    <t>Unité Intérieure Multi Split - Cassette plafonnière 4 voies R32/R410A 1500W + Façade encastrable 600x600mm</t>
  </si>
  <si>
    <t>4.1.2.1.3</t>
  </si>
  <si>
    <t>Télécommande Filaire + Boitier d'encastrement Télécommande individuelle</t>
  </si>
  <si>
    <t>4.1.2.1.4</t>
  </si>
  <si>
    <t>Câblage BUS de télécommande, régulation et centralisation 2G1.5 mm²</t>
  </si>
  <si>
    <t>4.1.3</t>
  </si>
  <si>
    <t>DISTRIBUTION CUIVRE  DE CHAUD/FROID REVERSIBLE</t>
  </si>
  <si>
    <t>4.1.3.1</t>
  </si>
  <si>
    <t>RESEAU FRIGORIFIQUE EN CUIVRE</t>
  </si>
  <si>
    <t>4.1.3.1.1</t>
  </si>
  <si>
    <t>Liaison frigorifique isolée 3/8"</t>
  </si>
  <si>
    <t>4.1.3.1.2</t>
  </si>
  <si>
    <t>Liaison frigorifique isolée 1/4"</t>
  </si>
  <si>
    <t>4.1.3.1.3</t>
  </si>
  <si>
    <t>Accessoires de raccordement</t>
  </si>
  <si>
    <t>4.1.4</t>
  </si>
  <si>
    <t>EVACUATION DES CONDENSATS</t>
  </si>
  <si>
    <t>4.1.4.1</t>
  </si>
  <si>
    <t>Écoulements Ø32 mm</t>
  </si>
  <si>
    <t>4.1.4.2</t>
  </si>
  <si>
    <t>Siphon de parcours horizontal</t>
  </si>
  <si>
    <t>4.1.4.3</t>
  </si>
  <si>
    <t xml:space="preserve">Raccordement sur évacuation </t>
  </si>
  <si>
    <t>4.1.5</t>
  </si>
  <si>
    <t>MISE EN ROUTE ET GARANTIE</t>
  </si>
  <si>
    <t>4.1.5.1</t>
  </si>
  <si>
    <t>Tests d'épreuves</t>
  </si>
  <si>
    <t>4.1.5.2</t>
  </si>
  <si>
    <t>Mise en service fabricant + Attestation de mise en route et de remplissage au gaz</t>
  </si>
  <si>
    <t>4.1.5.3</t>
  </si>
  <si>
    <t>Mise au point et formation des utilisateurs</t>
  </si>
  <si>
    <t>4.1.6</t>
  </si>
  <si>
    <t>CHEMIN DE CABLE</t>
  </si>
  <si>
    <t>4.1.6.1</t>
  </si>
  <si>
    <t xml:space="preserve">Chemin de câble  200x54mm </t>
  </si>
  <si>
    <t>TRAVAUX DE VENTILATION</t>
  </si>
  <si>
    <t>5.1</t>
  </si>
  <si>
    <t xml:space="preserve">SIMPLE FLUX SANITAIRE </t>
  </si>
  <si>
    <t>5.1.1</t>
  </si>
  <si>
    <t>DIFFUSION</t>
  </si>
  <si>
    <t>5.1.1.1</t>
  </si>
  <si>
    <t>ENTREES D'AIR NEUF</t>
  </si>
  <si>
    <t>5.1.1.1.1</t>
  </si>
  <si>
    <t>Fourniture d'entrée d'air autoréglable acoustique 45 m3/h</t>
  </si>
  <si>
    <t>5.1.1.2</t>
  </si>
  <si>
    <t xml:space="preserve">BOUCHE PETIT DEBIT </t>
  </si>
  <si>
    <t>5.1.1.2.1</t>
  </si>
  <si>
    <t>Bouche reprise 25-125 m³/h</t>
  </si>
  <si>
    <t>5.1.1.2.2</t>
  </si>
  <si>
    <t>Module de régulation en gaine et plénum de raccordement</t>
  </si>
  <si>
    <t>5.1.1.3</t>
  </si>
  <si>
    <t>REJET D'AIR HORIZONTAL</t>
  </si>
  <si>
    <t>5.1.1.3.1</t>
  </si>
  <si>
    <t>Rejet d’air Ø250mm</t>
  </si>
  <si>
    <t>5.1.1.3.2</t>
  </si>
  <si>
    <t>Rejet d’air Ø125mm</t>
  </si>
  <si>
    <t>5.1.2</t>
  </si>
  <si>
    <t>CONDUITS</t>
  </si>
  <si>
    <t>5.T</t>
  </si>
  <si>
    <t>5.1.2.1</t>
  </si>
  <si>
    <t xml:space="preserve">GAINES CIRCULAIRES </t>
  </si>
  <si>
    <t>5.1.2.1.1</t>
  </si>
  <si>
    <t xml:space="preserve">Gaine galvanisée Ø250 mm </t>
  </si>
  <si>
    <t>5.1.2.1.2</t>
  </si>
  <si>
    <t xml:space="preserve">Gaine galvanisée Ø200 mm </t>
  </si>
  <si>
    <t>5.1.2.1.3</t>
  </si>
  <si>
    <t>Gaine galvanisée Ø160 mm</t>
  </si>
  <si>
    <t>5.1.2.1.4</t>
  </si>
  <si>
    <t>Gaine galvanisée Ø125 mm</t>
  </si>
  <si>
    <t>5.1.2.1.5</t>
  </si>
  <si>
    <t xml:space="preserve">Flexible M0 phonique Ø125 mm </t>
  </si>
  <si>
    <t>5.1.3</t>
  </si>
  <si>
    <t>EXTRACTION</t>
  </si>
  <si>
    <t>5.1.3.1</t>
  </si>
  <si>
    <t>CAISSON D'EXTRACTION</t>
  </si>
  <si>
    <t>5.1.3.1.1</t>
  </si>
  <si>
    <t>Caisson d'extraction C4 - 595 m³/h</t>
  </si>
  <si>
    <t>5.1.3.1.2</t>
  </si>
  <si>
    <t>Caisson d'extraction C4 - 205 m³/h</t>
  </si>
  <si>
    <t>5.1.3.1.3</t>
  </si>
  <si>
    <t>Support antivibratile</t>
  </si>
  <si>
    <t>5.1.3.1.4</t>
  </si>
  <si>
    <t>Manchette incombustible M0 400°C/2h Ø250 mm</t>
  </si>
  <si>
    <t>5.1.3.1.5</t>
  </si>
  <si>
    <t>Manchette incombustible M0 400°C/2h Ø125 mm</t>
  </si>
  <si>
    <t>5.1.3.1.6</t>
  </si>
  <si>
    <t xml:space="preserve">Piège à son Ø250 mm </t>
  </si>
  <si>
    <t>5.1.3.1.7</t>
  </si>
  <si>
    <t>Piège à son Ø125 mm</t>
  </si>
  <si>
    <t>5.1.3.1.8</t>
  </si>
  <si>
    <t>Mise en route et rapport de fonctionnement</t>
  </si>
  <si>
    <t>TRAVAUX DE SANITAIRE</t>
  </si>
  <si>
    <t>6.1</t>
  </si>
  <si>
    <t>ASSAINISSEMENT</t>
  </si>
  <si>
    <t>6.1.1</t>
  </si>
  <si>
    <t>EVACUATIONS EAUX USEES</t>
  </si>
  <si>
    <t>6.1.1.1</t>
  </si>
  <si>
    <t>CANALISATIONS EVACUATIONS</t>
  </si>
  <si>
    <t>6.1.1.2</t>
  </si>
  <si>
    <t>EAUX USEES/VANNES</t>
  </si>
  <si>
    <t>6.1.1.2.1</t>
  </si>
  <si>
    <t xml:space="preserve">Canalisation EU-EV PVC Ø40 à 75 mm - aérien </t>
  </si>
  <si>
    <t>6.1.1.2.2</t>
  </si>
  <si>
    <t xml:space="preserve">Canalisation EU-EV PVC Ø110 mm - aérien </t>
  </si>
  <si>
    <t>6.1.1.2.3</t>
  </si>
  <si>
    <t>Canalisation EU-EV Fonte CF SMU Ø125 mm - colonne</t>
  </si>
  <si>
    <t>6.1.1.2.4</t>
  </si>
  <si>
    <t>Raccordement sur réseaux existants</t>
  </si>
  <si>
    <t>6.1.1.3</t>
  </si>
  <si>
    <t>VENTILATION DE CHUTE</t>
  </si>
  <si>
    <t>6.1.1.3.1</t>
  </si>
  <si>
    <t>Sortie de toiture Ø110mm</t>
  </si>
  <si>
    <t>6.1.2</t>
  </si>
  <si>
    <t>EVACUATION EAUX EAUX PLUVIALES</t>
  </si>
  <si>
    <t>6.2</t>
  </si>
  <si>
    <t>ALIMENTATION/DISTRIBUTION EF, ECS</t>
  </si>
  <si>
    <t>6.2.1</t>
  </si>
  <si>
    <t>RESEAUX INTERIEURS</t>
  </si>
  <si>
    <t>6.2.1.1</t>
  </si>
  <si>
    <t>CONDUITE DE DISTRIBUTION MULTICOUCHE - PASSAGE INTEGRAL</t>
  </si>
  <si>
    <t>6.2.1.1.1</t>
  </si>
  <si>
    <t>Conduite multicouche à passage intégral Ø26/20</t>
  </si>
  <si>
    <t>6.2.1.1.2</t>
  </si>
  <si>
    <t>Conduite multicouche à passage intégral Ø20/15</t>
  </si>
  <si>
    <t>6.2.1.2</t>
  </si>
  <si>
    <t>VANNES DE SECTIONNEMENT</t>
  </si>
  <si>
    <t>6.2.1.2.1</t>
  </si>
  <si>
    <t>Vanne de sectionnement DN20</t>
  </si>
  <si>
    <t>6.2.1.2.2</t>
  </si>
  <si>
    <t>Vanne de sectionnement DN15</t>
  </si>
  <si>
    <t>6.2.2</t>
  </si>
  <si>
    <t>DISTRIBUTION HYDRO CABLEE</t>
  </si>
  <si>
    <t>6.2.2.1</t>
  </si>
  <si>
    <t>Tube polyéthylène Ø13/16 + fourreau</t>
  </si>
  <si>
    <t>6.2.2.2</t>
  </si>
  <si>
    <t>Sortie de cloison double</t>
  </si>
  <si>
    <t>6.2.2.3</t>
  </si>
  <si>
    <t>Piquages sur conduite multicouche</t>
  </si>
  <si>
    <t>6.3</t>
  </si>
  <si>
    <t>PRODUCTION D'EAU CHAUDE SANITAIRE</t>
  </si>
  <si>
    <t>6.3.1</t>
  </si>
  <si>
    <t>CHAUFFE-EAU ELECTRIQUE A ACCUMULATION</t>
  </si>
  <si>
    <t>6.3.1.1</t>
  </si>
  <si>
    <t xml:space="preserve">Ballon électricité 15 litres mural </t>
  </si>
  <si>
    <t>6.3.1.2</t>
  </si>
  <si>
    <t xml:space="preserve">Ballon électricité 50 litres mural </t>
  </si>
  <si>
    <t>6.3.2</t>
  </si>
  <si>
    <t>GROUPE DE SECURITE</t>
  </si>
  <si>
    <t>6.3.2.1</t>
  </si>
  <si>
    <t>Groupe de sécurité diamètre 3/4"</t>
  </si>
  <si>
    <t>6.4</t>
  </si>
  <si>
    <t>APPAREILS SANITAIRES</t>
  </si>
  <si>
    <t>6.4.1</t>
  </si>
  <si>
    <t>ENSEMBLE WC SUSPENDU</t>
  </si>
  <si>
    <t>6.A</t>
  </si>
  <si>
    <t>6.4.1.1</t>
  </si>
  <si>
    <t xml:space="preserve">Ensemble cuvette suspendue </t>
  </si>
  <si>
    <t>6.4.1.2</t>
  </si>
  <si>
    <t>Barre d'appui 400x400mm 135°</t>
  </si>
  <si>
    <t>6.4.1.3</t>
  </si>
  <si>
    <t>Renfort dans cloison plâtre</t>
  </si>
  <si>
    <t>6.4.2</t>
  </si>
  <si>
    <t>ENSEMBLE LAVABO INOX</t>
  </si>
  <si>
    <t>6.4.2.1</t>
  </si>
  <si>
    <t>Lavabo antivandalisme avec 2 boutons Inox</t>
  </si>
  <si>
    <t>6.4.3</t>
  </si>
  <si>
    <t>ENSEMBLE LAVABO PMR</t>
  </si>
  <si>
    <t>6.4.3.1</t>
  </si>
  <si>
    <t>Lavabo PMR</t>
  </si>
  <si>
    <t>6.4.4</t>
  </si>
  <si>
    <t>ENSEMBLE DOUCHE</t>
  </si>
  <si>
    <t>6.4.4.1</t>
  </si>
  <si>
    <t>RECEVEUR DOUCHE A CARRELER</t>
  </si>
  <si>
    <t>6.4.4.1.1</t>
  </si>
  <si>
    <t>Receveur douche à carreler 1000x1000 mm</t>
  </si>
  <si>
    <t>6.4.4.2</t>
  </si>
  <si>
    <t>ROBINETTERIE DOUCHE</t>
  </si>
  <si>
    <t>6.4.4.2.1</t>
  </si>
  <si>
    <t xml:space="preserve">Robinetterie complète de douche </t>
  </si>
  <si>
    <t>6.4.4.2.2</t>
  </si>
  <si>
    <t>Mitigeur préalable</t>
  </si>
  <si>
    <t>6.4.4.3</t>
  </si>
  <si>
    <t>BARRE D'APPUI DOUCHE</t>
  </si>
  <si>
    <t>6.4.4.3.1</t>
  </si>
  <si>
    <t>Barre d'angle et verticale diamètre 34 mm - modèle gauche/droit pour siège de douche</t>
  </si>
  <si>
    <t>6.4.4.3.2</t>
  </si>
  <si>
    <t>Renfort de cloison</t>
  </si>
  <si>
    <t>6.5</t>
  </si>
  <si>
    <t>ACCESSOIRES SANITAIRES</t>
  </si>
  <si>
    <t>RECAPITULATIF
Lot n°13 CHAUFFAGE-VENTILATION-SANITAIRE</t>
  </si>
  <si>
    <t>RECAPITULATIF DES CHAPITRES</t>
  </si>
  <si>
    <t>2 - ETUDES PREPARATOIRES ET PLANS</t>
  </si>
  <si>
    <t>- 2.2 - CONSIGNATION ET DEPOSE</t>
  </si>
  <si>
    <t>- 2.3 - TRAVAUX</t>
  </si>
  <si>
    <t>3 - TRAVAUX DE CHAUFFAGE</t>
  </si>
  <si>
    <t>- 3.1 - MODIFICATION PONCTUELLE CHAUFFAGE</t>
  </si>
  <si>
    <t>4 - TRAVAUX DE RAFRAICHISSEMENT</t>
  </si>
  <si>
    <t>- 4.1 - PRODUCTION DE FROID - LOCAUX EXTENSION PEP</t>
  </si>
  <si>
    <t>5 - TRAVAUX DE VENTILATION</t>
  </si>
  <si>
    <t>- 5.1 - SIMPLE FLUX SANITAIRE</t>
  </si>
  <si>
    <t>6 - TRAVAUX DE SANITAIRE</t>
  </si>
  <si>
    <t>- 6.1 - ASSAINISSEMENT</t>
  </si>
  <si>
    <t>- 6.2 - ALIMENTATION/DISTRIBUTION EF, ECS</t>
  </si>
  <si>
    <t>- 6.3 - PRODUCTION D'EAU CHAUDE SANITAIRE</t>
  </si>
  <si>
    <t>- 6.4 - APPAREILS SANITAIRES</t>
  </si>
  <si>
    <t>- 6.5 - ACCESSOIRES SANITAIRES</t>
  </si>
  <si>
    <t>Total du lot CHAUFFAGE-VENTILATION-SANITAIRE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</si>
  <si>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</si>
  <si>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</si>
  <si>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</si>
  <si>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</si>
  <si>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</si>
  <si>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</si>
  <si>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</si>
  <si>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</si>
  <si>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</si>
  <si>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</si>
  <si>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</si>
  <si>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</si>
  <si>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</si>
  <si>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</si>
  <si>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</si>
  <si>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</si>
  <si>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</si>
  <si>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</si>
  <si>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</si>
  <si>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</si>
  <si>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</si>
  <si>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</si>
  <si>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</si>
  <si>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</si>
  <si>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</si>
  <si>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</si>
  <si>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</si>
  <si>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</si>
  <si>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</si>
  <si>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</si>
  <si>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</si>
  <si>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</si>
  <si>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RESTRUCTURATION DU CENTRE DE DETENTION D'OERMINGEN</t>
  </si>
  <si>
    <t>6721-01-007</t>
  </si>
  <si>
    <t>25/09/2023</t>
  </si>
  <si>
    <t>PRO</t>
  </si>
  <si>
    <t>67970 - OERMINGEN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</si>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</sst>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8" fillId="0" borderId="9" xfId="0" applyFont="1" applyBorder="1" applyAlignment="1">
      <alignment horizontal="right" vertical="top" wrapText="1"/>
    </xf>
    <xf numFmtId="3" fontId="8" fillId="0" borderId="9" xfId="0" applyNumberFormat="1" applyFont="1" applyBorder="1" applyAlignment="1">
      <alignment horizontal="right" vertical="top" wrapText="1"/>
    </xf>
    <xf numFmtId="4" fontId="8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3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4" fontId="8" fillId="0" borderId="9" xfId="0" applyNumberFormat="1" applyFont="1" applyBorder="1" applyAlignment="1">
      <alignment horizontal="right" vertical="top" wrapText="1"/>
    </xf>
    <xf numFmtId="165" fontId="8" fillId="0" borderId="9" xfId="0" applyNumberFormat="1" applyFont="1" applyBorder="1" applyAlignment="1">
      <alignment horizontal="righ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10" fontId="4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0" fontId="4" fillId="0" borderId="11" xfId="0" applyNumberFormat="1" applyFont="1" applyBorder="1" applyAlignment="1">
      <alignment horizontal="right" vertical="top" wrapText="1"/>
    </xf>
    <xf numFmtId="10" fontId="4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164" fontId="9" fillId="0" borderId="7" xfId="0" applyNumberFormat="1" applyFont="1" applyBorder="1" applyAlignment="1">
      <alignment horizontal="right" vertical="top" wrapText="1"/>
    </xf>
    <xf numFmtId="164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164" fontId="11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12" fillId="0" borderId="0" xfId="0" applyNumberFormat="1" applyFont="1" applyAlignment="1">
      <alignment horizontal="right" vertical="top" wrapText="1" inden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 indent="1"/>
    </xf>
    <xf numFmtId="0" fontId="12" fillId="0" borderId="0" xfId="0" applyFont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475"/>
  <sheetViews>
    <sheetView showGridLines="0" tabSelected="1" topLeftCell="B1" workbookViewId="0">
      <pane ySplit="3" topLeftCell="A4" activePane="bottomLeft" state="frozen"/>
      <selection pane="bottomLeft" activeCell="I15" sqref="I15"/>
    </sheetView>
  </sheetViews>
  <sheetFormatPr baseColWidth="10" defaultColWidth="8.83203125" defaultRowHeight="15" x14ac:dyDescent="0.2"/>
  <cols>
    <col min="1" max="1" width="0" hidden="1" customWidth="1"/>
    <col min="2" max="2" width="6.5" customWidth="1"/>
    <col min="3" max="3" width="36" customWidth="1"/>
    <col min="4" max="7" width="8.1640625" customWidth="1"/>
    <col min="8" max="8" width="0" hidden="1" customWidth="1"/>
    <col min="9" max="10" width="12.5" customWidth="1"/>
    <col min="11" max="17" width="0" hidden="1" customWidth="1"/>
    <col min="18" max="69" width="10.6640625" customWidth="1"/>
  </cols>
  <sheetData>
    <row r="1" spans="1:17" hidden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</row>
    <row r="3" spans="1:17" ht="24" x14ac:dyDescent="0.2">
      <c r="A3" s="2" t="s">
        <v>16</v>
      </c>
      <c r="B3" s="3" t="s">
        <v>17</v>
      </c>
      <c r="C3" s="35" t="s">
        <v>18</v>
      </c>
      <c r="D3" s="35"/>
      <c r="E3" s="35"/>
      <c r="F3" s="3" t="s">
        <v>5</v>
      </c>
      <c r="G3" s="3" t="s">
        <v>19</v>
      </c>
      <c r="H3" s="3" t="s">
        <v>20</v>
      </c>
      <c r="I3" s="3" t="s">
        <v>21</v>
      </c>
      <c r="J3" s="3" t="s">
        <v>22</v>
      </c>
      <c r="K3" s="3" t="s">
        <v>23</v>
      </c>
      <c r="L3" s="3" t="s">
        <v>24</v>
      </c>
      <c r="M3" s="3" t="s">
        <v>25</v>
      </c>
      <c r="N3" s="3" t="s">
        <v>26</v>
      </c>
      <c r="O3" s="3" t="s">
        <v>27</v>
      </c>
      <c r="P3" s="3" t="s">
        <v>28</v>
      </c>
      <c r="Q3" s="3" t="s">
        <v>29</v>
      </c>
    </row>
    <row r="4" spans="1:17" ht="18.5" customHeight="1" x14ac:dyDescent="0.2">
      <c r="A4" s="2">
        <v>2</v>
      </c>
      <c r="B4" s="4" t="s">
        <v>30</v>
      </c>
      <c r="C4" s="36" t="s">
        <v>31</v>
      </c>
      <c r="D4" s="36"/>
      <c r="E4" s="36"/>
      <c r="F4" s="5"/>
      <c r="G4" s="5"/>
      <c r="H4" s="5"/>
      <c r="I4" s="5"/>
      <c r="J4" s="4"/>
      <c r="K4" s="2"/>
    </row>
    <row r="5" spans="1:17" hidden="1" x14ac:dyDescent="0.2">
      <c r="A5" s="2">
        <v>3</v>
      </c>
    </row>
    <row r="6" spans="1:17" hidden="1" x14ac:dyDescent="0.2">
      <c r="A6" s="2" t="s">
        <v>32</v>
      </c>
    </row>
    <row r="7" spans="1:17" ht="18.5" customHeight="1" x14ac:dyDescent="0.2">
      <c r="A7" s="2">
        <v>3</v>
      </c>
      <c r="B7" s="6">
        <v>2</v>
      </c>
      <c r="C7" s="37" t="s">
        <v>33</v>
      </c>
      <c r="D7" s="37"/>
      <c r="E7" s="37"/>
      <c r="F7" s="7"/>
      <c r="G7" s="7"/>
      <c r="H7" s="7"/>
      <c r="I7" s="7"/>
      <c r="J7" s="8"/>
      <c r="K7" s="2"/>
    </row>
    <row r="8" spans="1:17" hidden="1" x14ac:dyDescent="0.2">
      <c r="A8" s="2">
        <v>4</v>
      </c>
    </row>
    <row r="9" spans="1:17" hidden="1" x14ac:dyDescent="0.2">
      <c r="A9" s="2" t="s">
        <v>34</v>
      </c>
    </row>
    <row r="10" spans="1:17" x14ac:dyDescent="0.2">
      <c r="A10" s="2">
        <v>4</v>
      </c>
      <c r="B10" s="6" t="s">
        <v>35</v>
      </c>
      <c r="C10" s="38" t="s">
        <v>36</v>
      </c>
      <c r="D10" s="38"/>
      <c r="E10" s="38"/>
      <c r="F10" s="9"/>
      <c r="G10" s="9"/>
      <c r="H10" s="9"/>
      <c r="I10" s="9"/>
      <c r="J10" s="10"/>
      <c r="K10" s="2"/>
    </row>
    <row r="11" spans="1:17" hidden="1" x14ac:dyDescent="0.2">
      <c r="A11" s="2" t="s">
        <v>37</v>
      </c>
    </row>
    <row r="12" spans="1:17" hidden="1" x14ac:dyDescent="0.2">
      <c r="A12" s="2" t="s">
        <v>37</v>
      </c>
    </row>
    <row r="13" spans="1:17" hidden="1" x14ac:dyDescent="0.2">
      <c r="A13" s="2" t="s">
        <v>37</v>
      </c>
    </row>
    <row r="14" spans="1:17" hidden="1" x14ac:dyDescent="0.2">
      <c r="A14" s="2" t="s">
        <v>37</v>
      </c>
    </row>
    <row r="15" spans="1:17" x14ac:dyDescent="0.2">
      <c r="A15" s="2">
        <v>9</v>
      </c>
      <c r="B15" s="11" t="s">
        <v>38</v>
      </c>
      <c r="C15" s="39" t="s">
        <v>39</v>
      </c>
      <c r="D15" s="40"/>
      <c r="E15" s="40"/>
      <c r="F15" s="13" t="s">
        <v>40</v>
      </c>
      <c r="G15" s="14">
        <v>1</v>
      </c>
      <c r="H15" s="14"/>
      <c r="I15" s="15"/>
      <c r="J15" s="16">
        <f>IF(AND(G15= "",H15= ""), 0, ROUND(ROUND(I15, 2) * ROUND(IF(H15="",G15,H15),  0), 2))</f>
        <v>0</v>
      </c>
      <c r="K15" s="2"/>
      <c r="M15" s="17">
        <v>0.2</v>
      </c>
      <c r="Q15" s="2">
        <v>1459</v>
      </c>
    </row>
    <row r="16" spans="1:17" hidden="1" x14ac:dyDescent="0.2">
      <c r="A16" s="2" t="s">
        <v>41</v>
      </c>
    </row>
    <row r="17" spans="1:17" x14ac:dyDescent="0.2">
      <c r="A17" s="2">
        <v>9</v>
      </c>
      <c r="B17" s="11" t="s">
        <v>42</v>
      </c>
      <c r="C17" s="39" t="s">
        <v>43</v>
      </c>
      <c r="D17" s="40"/>
      <c r="E17" s="40"/>
      <c r="F17" s="13" t="s">
        <v>40</v>
      </c>
      <c r="G17" s="14">
        <v>1</v>
      </c>
      <c r="H17" s="14"/>
      <c r="I17" s="15"/>
      <c r="J17" s="16">
        <f>IF(AND(G17= "",H17= ""), 0, ROUND(ROUND(I17, 2) * ROUND(IF(H17="",G17,H17),  0), 2))</f>
        <v>0</v>
      </c>
      <c r="K17" s="2"/>
      <c r="M17" s="17">
        <v>0.2</v>
      </c>
      <c r="Q17" s="2">
        <v>1459</v>
      </c>
    </row>
    <row r="18" spans="1:17" hidden="1" x14ac:dyDescent="0.2">
      <c r="A18" s="2" t="s">
        <v>41</v>
      </c>
    </row>
    <row r="19" spans="1:17" x14ac:dyDescent="0.2">
      <c r="A19" s="2">
        <v>9</v>
      </c>
      <c r="B19" s="11" t="s">
        <v>44</v>
      </c>
      <c r="C19" s="39" t="s">
        <v>45</v>
      </c>
      <c r="D19" s="40"/>
      <c r="E19" s="40"/>
      <c r="F19" s="13" t="s">
        <v>40</v>
      </c>
      <c r="G19" s="14">
        <v>1</v>
      </c>
      <c r="H19" s="14"/>
      <c r="I19" s="15"/>
      <c r="J19" s="16">
        <f>IF(AND(G19= "",H19= ""), 0, ROUND(ROUND(I19, 2) * ROUND(IF(H19="",G19,H19),  0), 2))</f>
        <v>0</v>
      </c>
      <c r="K19" s="2"/>
      <c r="M19" s="17">
        <v>0.2</v>
      </c>
      <c r="Q19" s="2">
        <v>1459</v>
      </c>
    </row>
    <row r="20" spans="1:17" hidden="1" x14ac:dyDescent="0.2">
      <c r="A20" s="2" t="s">
        <v>41</v>
      </c>
    </row>
    <row r="21" spans="1:17" hidden="1" x14ac:dyDescent="0.2">
      <c r="A21" s="2" t="s">
        <v>34</v>
      </c>
    </row>
    <row r="22" spans="1:17" x14ac:dyDescent="0.2">
      <c r="A22" s="2">
        <v>4</v>
      </c>
      <c r="B22" s="6" t="s">
        <v>46</v>
      </c>
      <c r="C22" s="38" t="s">
        <v>47</v>
      </c>
      <c r="D22" s="38"/>
      <c r="E22" s="38"/>
      <c r="F22" s="9"/>
      <c r="G22" s="9"/>
      <c r="H22" s="9"/>
      <c r="I22" s="9"/>
      <c r="J22" s="10"/>
      <c r="K22" s="2"/>
    </row>
    <row r="23" spans="1:17" x14ac:dyDescent="0.2">
      <c r="A23" s="2">
        <v>5</v>
      </c>
      <c r="B23" s="6" t="s">
        <v>48</v>
      </c>
      <c r="C23" s="41" t="s">
        <v>49</v>
      </c>
      <c r="D23" s="41"/>
      <c r="E23" s="41"/>
      <c r="F23" s="18"/>
      <c r="G23" s="18"/>
      <c r="H23" s="18"/>
      <c r="I23" s="18"/>
      <c r="J23" s="19"/>
      <c r="K23" s="2"/>
    </row>
    <row r="24" spans="1:17" x14ac:dyDescent="0.2">
      <c r="A24" s="2">
        <v>6</v>
      </c>
      <c r="B24" s="6" t="s">
        <v>50</v>
      </c>
      <c r="C24" s="42" t="s">
        <v>51</v>
      </c>
      <c r="D24" s="42"/>
      <c r="E24" s="42"/>
      <c r="F24" s="20"/>
      <c r="G24" s="20"/>
      <c r="H24" s="20"/>
      <c r="I24" s="20"/>
      <c r="J24" s="21"/>
      <c r="K24" s="2"/>
    </row>
    <row r="25" spans="1:17" hidden="1" x14ac:dyDescent="0.2">
      <c r="A25" s="2" t="s">
        <v>52</v>
      </c>
    </row>
    <row r="26" spans="1:17" x14ac:dyDescent="0.2">
      <c r="A26" s="2">
        <v>9</v>
      </c>
      <c r="B26" s="11" t="s">
        <v>53</v>
      </c>
      <c r="C26" s="39" t="s">
        <v>54</v>
      </c>
      <c r="D26" s="40"/>
      <c r="E26" s="40"/>
      <c r="F26" s="13" t="s">
        <v>55</v>
      </c>
      <c r="G26" s="14">
        <v>1</v>
      </c>
      <c r="H26" s="14"/>
      <c r="I26" s="15"/>
      <c r="J26" s="16">
        <f>IF(AND(G26= "",H26= ""), 0, ROUND(ROUND(I26, 2) * ROUND(IF(H26="",G26,H26),  0), 2))</f>
        <v>0</v>
      </c>
      <c r="K26" s="2"/>
      <c r="M26" s="17">
        <v>0.2</v>
      </c>
      <c r="Q26" s="2">
        <v>1459</v>
      </c>
    </row>
    <row r="27" spans="1:17" hidden="1" x14ac:dyDescent="0.2">
      <c r="A27" s="2" t="s">
        <v>41</v>
      </c>
    </row>
    <row r="28" spans="1:17" hidden="1" x14ac:dyDescent="0.2">
      <c r="A28" s="2" t="s">
        <v>56</v>
      </c>
    </row>
    <row r="29" spans="1:17" hidden="1" x14ac:dyDescent="0.2">
      <c r="A29" s="2" t="s">
        <v>57</v>
      </c>
    </row>
    <row r="30" spans="1:17" x14ac:dyDescent="0.2">
      <c r="A30" s="2">
        <v>5</v>
      </c>
      <c r="B30" s="6" t="s">
        <v>58</v>
      </c>
      <c r="C30" s="41" t="s">
        <v>59</v>
      </c>
      <c r="D30" s="41"/>
      <c r="E30" s="41"/>
      <c r="F30" s="18"/>
      <c r="G30" s="18"/>
      <c r="H30" s="18"/>
      <c r="I30" s="18"/>
      <c r="J30" s="19"/>
      <c r="K30" s="2"/>
    </row>
    <row r="31" spans="1:17" hidden="1" x14ac:dyDescent="0.2">
      <c r="A31" s="2">
        <v>6</v>
      </c>
    </row>
    <row r="32" spans="1:17" hidden="1" x14ac:dyDescent="0.2">
      <c r="A32" s="2" t="s">
        <v>56</v>
      </c>
    </row>
    <row r="33" spans="1:17" hidden="1" x14ac:dyDescent="0.2">
      <c r="A33" s="2">
        <v>6</v>
      </c>
    </row>
    <row r="34" spans="1:17" hidden="1" x14ac:dyDescent="0.2">
      <c r="A34" s="2" t="s">
        <v>56</v>
      </c>
    </row>
    <row r="35" spans="1:17" hidden="1" x14ac:dyDescent="0.2">
      <c r="A35" s="2">
        <v>6</v>
      </c>
    </row>
    <row r="36" spans="1:17" hidden="1" x14ac:dyDescent="0.2">
      <c r="A36" s="2" t="s">
        <v>56</v>
      </c>
    </row>
    <row r="37" spans="1:17" hidden="1" x14ac:dyDescent="0.2">
      <c r="A37" s="2">
        <v>6</v>
      </c>
    </row>
    <row r="38" spans="1:17" hidden="1" x14ac:dyDescent="0.2">
      <c r="A38" s="2" t="s">
        <v>56</v>
      </c>
    </row>
    <row r="39" spans="1:17" x14ac:dyDescent="0.2">
      <c r="A39" s="2">
        <v>8</v>
      </c>
      <c r="B39" s="11" t="s">
        <v>60</v>
      </c>
      <c r="C39" s="43" t="s">
        <v>61</v>
      </c>
      <c r="D39" s="43"/>
      <c r="E39" s="43"/>
      <c r="J39" s="12"/>
      <c r="K39" s="2"/>
    </row>
    <row r="40" spans="1:17" hidden="1" x14ac:dyDescent="0.2">
      <c r="A40" s="2" t="s">
        <v>62</v>
      </c>
    </row>
    <row r="41" spans="1:17" x14ac:dyDescent="0.2">
      <c r="A41" s="2">
        <v>9</v>
      </c>
      <c r="B41" s="11" t="s">
        <v>63</v>
      </c>
      <c r="C41" s="39" t="s">
        <v>64</v>
      </c>
      <c r="D41" s="40"/>
      <c r="E41" s="40"/>
      <c r="F41" s="13" t="s">
        <v>55</v>
      </c>
      <c r="G41" s="14">
        <v>1</v>
      </c>
      <c r="H41" s="14"/>
      <c r="I41" s="15"/>
      <c r="J41" s="16">
        <f>IF(AND(G41= "",H41= ""), 0, ROUND(ROUND(I41, 2) * ROUND(IF(H41="",G41,H41),  0), 2))</f>
        <v>0</v>
      </c>
      <c r="K41" s="2"/>
      <c r="M41" s="17">
        <v>0.2</v>
      </c>
      <c r="Q41" s="2">
        <v>1459</v>
      </c>
    </row>
    <row r="42" spans="1:17" hidden="1" x14ac:dyDescent="0.2">
      <c r="A42" s="2" t="s">
        <v>65</v>
      </c>
    </row>
    <row r="43" spans="1:17" hidden="1" x14ac:dyDescent="0.2">
      <c r="A43" s="2" t="s">
        <v>41</v>
      </c>
    </row>
    <row r="44" spans="1:17" hidden="1" x14ac:dyDescent="0.2">
      <c r="A44" s="2" t="s">
        <v>66</v>
      </c>
    </row>
    <row r="45" spans="1:17" x14ac:dyDescent="0.2">
      <c r="A45" s="2">
        <v>6</v>
      </c>
      <c r="B45" s="6" t="s">
        <v>67</v>
      </c>
      <c r="C45" s="42" t="s">
        <v>68</v>
      </c>
      <c r="D45" s="42"/>
      <c r="E45" s="42"/>
      <c r="F45" s="20"/>
      <c r="G45" s="20"/>
      <c r="H45" s="20"/>
      <c r="I45" s="20"/>
      <c r="J45" s="21"/>
      <c r="K45" s="2"/>
    </row>
    <row r="46" spans="1:17" hidden="1" x14ac:dyDescent="0.2">
      <c r="A46" s="2" t="s">
        <v>52</v>
      </c>
    </row>
    <row r="47" spans="1:17" x14ac:dyDescent="0.2">
      <c r="A47" s="2">
        <v>9</v>
      </c>
      <c r="B47" s="11" t="s">
        <v>69</v>
      </c>
      <c r="C47" s="39" t="s">
        <v>70</v>
      </c>
      <c r="D47" s="40"/>
      <c r="E47" s="40"/>
      <c r="F47" s="13" t="s">
        <v>55</v>
      </c>
      <c r="G47" s="14">
        <v>1</v>
      </c>
      <c r="H47" s="14"/>
      <c r="I47" s="15"/>
      <c r="J47" s="16">
        <f>IF(AND(G47= "",H47= ""), 0, ROUND(ROUND(I47, 2) * ROUND(IF(H47="",G47,H47),  0), 2))</f>
        <v>0</v>
      </c>
      <c r="K47" s="2"/>
      <c r="M47" s="17">
        <v>0.2</v>
      </c>
      <c r="Q47" s="2">
        <v>1459</v>
      </c>
    </row>
    <row r="48" spans="1:17" hidden="1" x14ac:dyDescent="0.2">
      <c r="A48" s="2" t="s">
        <v>71</v>
      </c>
    </row>
    <row r="49" spans="1:17" hidden="1" x14ac:dyDescent="0.2">
      <c r="A49" s="2" t="s">
        <v>65</v>
      </c>
    </row>
    <row r="50" spans="1:17" hidden="1" x14ac:dyDescent="0.2">
      <c r="A50" s="2" t="s">
        <v>41</v>
      </c>
    </row>
    <row r="51" spans="1:17" hidden="1" x14ac:dyDescent="0.2">
      <c r="A51" s="2" t="s">
        <v>56</v>
      </c>
    </row>
    <row r="52" spans="1:17" x14ac:dyDescent="0.2">
      <c r="A52" s="2">
        <v>6</v>
      </c>
      <c r="B52" s="6" t="s">
        <v>72</v>
      </c>
      <c r="C52" s="42" t="s">
        <v>73</v>
      </c>
      <c r="D52" s="42"/>
      <c r="E52" s="42"/>
      <c r="F52" s="20"/>
      <c r="G52" s="20"/>
      <c r="H52" s="20"/>
      <c r="I52" s="20"/>
      <c r="J52" s="21"/>
      <c r="K52" s="2"/>
    </row>
    <row r="53" spans="1:17" hidden="1" x14ac:dyDescent="0.2">
      <c r="A53" s="2" t="s">
        <v>52</v>
      </c>
    </row>
    <row r="54" spans="1:17" x14ac:dyDescent="0.2">
      <c r="A54" s="2">
        <v>9</v>
      </c>
      <c r="B54" s="11" t="s">
        <v>74</v>
      </c>
      <c r="C54" s="39" t="s">
        <v>75</v>
      </c>
      <c r="D54" s="40"/>
      <c r="E54" s="40"/>
      <c r="F54" s="13" t="s">
        <v>55</v>
      </c>
      <c r="G54" s="14">
        <v>2</v>
      </c>
      <c r="H54" s="14"/>
      <c r="I54" s="15"/>
      <c r="J54" s="16">
        <f>IF(AND(G54= "",H54= ""), 0, ROUND(ROUND(I54, 2) * ROUND(IF(H54="",G54,H54),  0), 2))</f>
        <v>0</v>
      </c>
      <c r="K54" s="2"/>
      <c r="M54" s="17">
        <v>0.2</v>
      </c>
      <c r="Q54" s="2">
        <v>1459</v>
      </c>
    </row>
    <row r="55" spans="1:17" hidden="1" x14ac:dyDescent="0.2">
      <c r="A55" s="2" t="s">
        <v>41</v>
      </c>
    </row>
    <row r="56" spans="1:17" hidden="1" x14ac:dyDescent="0.2">
      <c r="A56" s="2" t="s">
        <v>56</v>
      </c>
    </row>
    <row r="57" spans="1:17" hidden="1" x14ac:dyDescent="0.2">
      <c r="A57" s="2" t="s">
        <v>57</v>
      </c>
    </row>
    <row r="58" spans="1:17" hidden="1" x14ac:dyDescent="0.2">
      <c r="A58" s="2" t="s">
        <v>34</v>
      </c>
    </row>
    <row r="59" spans="1:17" x14ac:dyDescent="0.2">
      <c r="A59" s="2" t="s">
        <v>32</v>
      </c>
      <c r="B59" s="12"/>
      <c r="C59" s="44"/>
      <c r="D59" s="44"/>
      <c r="E59" s="44"/>
      <c r="J59" s="12"/>
    </row>
    <row r="60" spans="1:17" x14ac:dyDescent="0.2">
      <c r="B60" s="12"/>
      <c r="C60" s="47" t="s">
        <v>33</v>
      </c>
      <c r="D60" s="48"/>
      <c r="E60" s="48"/>
      <c r="F60" s="45"/>
      <c r="G60" s="45"/>
      <c r="H60" s="45"/>
      <c r="I60" s="45"/>
      <c r="J60" s="46"/>
    </row>
    <row r="61" spans="1:17" x14ac:dyDescent="0.2">
      <c r="B61" s="12"/>
      <c r="C61" s="50"/>
      <c r="D61" s="34"/>
      <c r="E61" s="34"/>
      <c r="F61" s="34"/>
      <c r="G61" s="34"/>
      <c r="H61" s="34"/>
      <c r="I61" s="34"/>
      <c r="J61" s="49"/>
    </row>
    <row r="62" spans="1:17" x14ac:dyDescent="0.2">
      <c r="B62" s="12"/>
      <c r="C62" s="53" t="s">
        <v>76</v>
      </c>
      <c r="D62" s="41"/>
      <c r="E62" s="41"/>
      <c r="F62" s="51">
        <f>SUMIF(K8:K59, IF(K7="","",K7), J8:J59)</f>
        <v>0</v>
      </c>
      <c r="G62" s="51"/>
      <c r="H62" s="51"/>
      <c r="I62" s="51"/>
      <c r="J62" s="52"/>
    </row>
    <row r="63" spans="1:17" ht="17" customHeight="1" x14ac:dyDescent="0.2">
      <c r="B63" s="12"/>
      <c r="C63" s="53" t="s">
        <v>77</v>
      </c>
      <c r="D63" s="41"/>
      <c r="E63" s="41"/>
      <c r="F63" s="51">
        <f>ROUND(SUMIF(K8:K59, IF(K7="","",K7), J8:J59) * 0.2, 2)</f>
        <v>0</v>
      </c>
      <c r="G63" s="51"/>
      <c r="H63" s="51"/>
      <c r="I63" s="51"/>
      <c r="J63" s="52"/>
    </row>
    <row r="64" spans="1:17" x14ac:dyDescent="0.2">
      <c r="B64" s="12"/>
      <c r="C64" s="56" t="s">
        <v>78</v>
      </c>
      <c r="D64" s="57"/>
      <c r="E64" s="57"/>
      <c r="F64" s="54">
        <f>SUM(F62:F63)</f>
        <v>0</v>
      </c>
      <c r="G64" s="54"/>
      <c r="H64" s="54"/>
      <c r="I64" s="54"/>
      <c r="J64" s="55"/>
    </row>
    <row r="65" spans="1:17" ht="18.5" customHeight="1" x14ac:dyDescent="0.2">
      <c r="A65" s="2">
        <v>3</v>
      </c>
      <c r="B65" s="6">
        <v>3</v>
      </c>
      <c r="C65" s="37" t="s">
        <v>79</v>
      </c>
      <c r="D65" s="37"/>
      <c r="E65" s="37"/>
      <c r="F65" s="7"/>
      <c r="G65" s="7"/>
      <c r="H65" s="7"/>
      <c r="I65" s="7"/>
      <c r="J65" s="8"/>
      <c r="K65" s="2"/>
    </row>
    <row r="66" spans="1:17" x14ac:dyDescent="0.2">
      <c r="A66" s="2">
        <v>4</v>
      </c>
      <c r="B66" s="6" t="s">
        <v>80</v>
      </c>
      <c r="C66" s="38" t="s">
        <v>81</v>
      </c>
      <c r="D66" s="38"/>
      <c r="E66" s="38"/>
      <c r="F66" s="9"/>
      <c r="G66" s="9"/>
      <c r="H66" s="9"/>
      <c r="I66" s="9"/>
      <c r="J66" s="10"/>
      <c r="K66" s="2"/>
    </row>
    <row r="67" spans="1:17" hidden="1" x14ac:dyDescent="0.2">
      <c r="A67" s="2" t="s">
        <v>37</v>
      </c>
    </row>
    <row r="68" spans="1:17" x14ac:dyDescent="0.2">
      <c r="A68" s="2">
        <v>5</v>
      </c>
      <c r="B68" s="6" t="s">
        <v>82</v>
      </c>
      <c r="C68" s="41" t="s">
        <v>83</v>
      </c>
      <c r="D68" s="41"/>
      <c r="E68" s="41"/>
      <c r="F68" s="18"/>
      <c r="G68" s="18"/>
      <c r="H68" s="18"/>
      <c r="I68" s="18"/>
      <c r="J68" s="19"/>
      <c r="K68" s="2"/>
    </row>
    <row r="69" spans="1:17" x14ac:dyDescent="0.2">
      <c r="A69" s="2">
        <v>6</v>
      </c>
      <c r="B69" s="6" t="s">
        <v>84</v>
      </c>
      <c r="C69" s="42" t="s">
        <v>85</v>
      </c>
      <c r="D69" s="42"/>
      <c r="E69" s="42"/>
      <c r="F69" s="20"/>
      <c r="G69" s="20"/>
      <c r="H69" s="20"/>
      <c r="I69" s="20"/>
      <c r="J69" s="21"/>
      <c r="K69" s="2"/>
    </row>
    <row r="70" spans="1:17" hidden="1" x14ac:dyDescent="0.2">
      <c r="A70" s="2" t="s">
        <v>52</v>
      </c>
    </row>
    <row r="71" spans="1:17" ht="27.25" customHeight="1" x14ac:dyDescent="0.2">
      <c r="A71" s="2">
        <v>9</v>
      </c>
      <c r="B71" s="11" t="s">
        <v>86</v>
      </c>
      <c r="C71" s="39" t="s">
        <v>87</v>
      </c>
      <c r="D71" s="40"/>
      <c r="E71" s="40"/>
      <c r="F71" s="13" t="s">
        <v>40</v>
      </c>
      <c r="G71" s="14">
        <v>20</v>
      </c>
      <c r="H71" s="14"/>
      <c r="I71" s="15"/>
      <c r="J71" s="16">
        <f>IF(AND(G71= "",H71= ""), 0, ROUND(ROUND(I71, 2) * ROUND(IF(H71="",G71,H71),  0), 2))</f>
        <v>0</v>
      </c>
      <c r="K71" s="2"/>
      <c r="M71" s="17">
        <v>0.2</v>
      </c>
      <c r="Q71" s="2">
        <v>1459</v>
      </c>
    </row>
    <row r="72" spans="1:17" hidden="1" x14ac:dyDescent="0.2">
      <c r="A72" s="2" t="s">
        <v>71</v>
      </c>
    </row>
    <row r="73" spans="1:17" hidden="1" x14ac:dyDescent="0.2">
      <c r="A73" s="2" t="s">
        <v>71</v>
      </c>
    </row>
    <row r="74" spans="1:17" hidden="1" x14ac:dyDescent="0.2">
      <c r="A74" s="2" t="s">
        <v>41</v>
      </c>
    </row>
    <row r="75" spans="1:17" x14ac:dyDescent="0.2">
      <c r="A75" s="2">
        <v>9</v>
      </c>
      <c r="B75" s="11" t="s">
        <v>88</v>
      </c>
      <c r="C75" s="39" t="s">
        <v>89</v>
      </c>
      <c r="D75" s="40"/>
      <c r="E75" s="40"/>
      <c r="F75" s="13" t="s">
        <v>40</v>
      </c>
      <c r="G75" s="14">
        <v>8</v>
      </c>
      <c r="H75" s="14"/>
      <c r="I75" s="15"/>
      <c r="J75" s="16">
        <f>IF(AND(G75= "",H75= ""), 0, ROUND(ROUND(I75, 2) * ROUND(IF(H75="",G75,H75),  0), 2))</f>
        <v>0</v>
      </c>
      <c r="K75" s="2"/>
      <c r="M75" s="17">
        <v>0.2</v>
      </c>
      <c r="Q75" s="2">
        <v>1459</v>
      </c>
    </row>
    <row r="76" spans="1:17" hidden="1" x14ac:dyDescent="0.2">
      <c r="A76" s="2" t="s">
        <v>71</v>
      </c>
    </row>
    <row r="77" spans="1:17" hidden="1" x14ac:dyDescent="0.2">
      <c r="A77" s="2" t="s">
        <v>41</v>
      </c>
    </row>
    <row r="78" spans="1:17" x14ac:dyDescent="0.2">
      <c r="A78" s="2">
        <v>9</v>
      </c>
      <c r="B78" s="11" t="s">
        <v>90</v>
      </c>
      <c r="C78" s="39" t="s">
        <v>91</v>
      </c>
      <c r="D78" s="40"/>
      <c r="E78" s="40"/>
      <c r="F78" s="13" t="s">
        <v>40</v>
      </c>
      <c r="G78" s="14">
        <v>12</v>
      </c>
      <c r="H78" s="14"/>
      <c r="I78" s="15"/>
      <c r="J78" s="16">
        <f>IF(AND(G78= "",H78= ""), 0, ROUND(ROUND(I78, 2) * ROUND(IF(H78="",G78,H78),  0), 2))</f>
        <v>0</v>
      </c>
      <c r="K78" s="2"/>
      <c r="M78" s="17">
        <v>0.2</v>
      </c>
      <c r="Q78" s="2">
        <v>1459</v>
      </c>
    </row>
    <row r="79" spans="1:17" hidden="1" x14ac:dyDescent="0.2">
      <c r="A79" s="2" t="s">
        <v>71</v>
      </c>
    </row>
    <row r="80" spans="1:17" hidden="1" x14ac:dyDescent="0.2">
      <c r="A80" s="2" t="s">
        <v>41</v>
      </c>
    </row>
    <row r="81" spans="1:17" hidden="1" x14ac:dyDescent="0.2">
      <c r="A81" s="2" t="s">
        <v>56</v>
      </c>
    </row>
    <row r="82" spans="1:17" x14ac:dyDescent="0.2">
      <c r="A82" s="2">
        <v>6</v>
      </c>
      <c r="B82" s="6" t="s">
        <v>92</v>
      </c>
      <c r="C82" s="42" t="s">
        <v>93</v>
      </c>
      <c r="D82" s="42"/>
      <c r="E82" s="42"/>
      <c r="F82" s="20"/>
      <c r="G82" s="20"/>
      <c r="H82" s="20"/>
      <c r="I82" s="20"/>
      <c r="J82" s="21"/>
      <c r="K82" s="2"/>
    </row>
    <row r="83" spans="1:17" x14ac:dyDescent="0.2">
      <c r="A83" s="2">
        <v>8</v>
      </c>
      <c r="B83" s="11" t="s">
        <v>94</v>
      </c>
      <c r="C83" s="43" t="s">
        <v>95</v>
      </c>
      <c r="D83" s="43"/>
      <c r="E83" s="43"/>
      <c r="J83" s="12"/>
      <c r="K83" s="2"/>
    </row>
    <row r="84" spans="1:17" hidden="1" x14ac:dyDescent="0.2">
      <c r="A84" s="2" t="s">
        <v>62</v>
      </c>
    </row>
    <row r="85" spans="1:17" hidden="1" x14ac:dyDescent="0.2">
      <c r="A85" s="2" t="s">
        <v>62</v>
      </c>
    </row>
    <row r="86" spans="1:17" hidden="1" x14ac:dyDescent="0.2">
      <c r="A86" s="2" t="s">
        <v>62</v>
      </c>
    </row>
    <row r="87" spans="1:17" hidden="1" x14ac:dyDescent="0.2">
      <c r="A87" s="2" t="s">
        <v>62</v>
      </c>
    </row>
    <row r="88" spans="1:17" x14ac:dyDescent="0.2">
      <c r="A88" s="2">
        <v>9</v>
      </c>
      <c r="B88" s="11" t="s">
        <v>96</v>
      </c>
      <c r="C88" s="39" t="s">
        <v>97</v>
      </c>
      <c r="D88" s="40"/>
      <c r="E88" s="40"/>
      <c r="F88" s="13" t="s">
        <v>98</v>
      </c>
      <c r="G88" s="22">
        <v>140</v>
      </c>
      <c r="H88" s="22"/>
      <c r="I88" s="15"/>
      <c r="J88" s="16">
        <f>IF(AND(G88= "",H88= ""), 0, ROUND(ROUND(I88, 2) * ROUND(IF(H88="",G88,H88),  2), 2))</f>
        <v>0</v>
      </c>
      <c r="K88" s="2"/>
      <c r="M88" s="17">
        <v>0.2</v>
      </c>
      <c r="Q88" s="2">
        <v>1459</v>
      </c>
    </row>
    <row r="89" spans="1:17" hidden="1" x14ac:dyDescent="0.2">
      <c r="A89" s="2" t="s">
        <v>71</v>
      </c>
    </row>
    <row r="90" spans="1:17" hidden="1" x14ac:dyDescent="0.2">
      <c r="A90" s="2" t="s">
        <v>71</v>
      </c>
    </row>
    <row r="91" spans="1:17" hidden="1" x14ac:dyDescent="0.2">
      <c r="A91" s="2" t="s">
        <v>41</v>
      </c>
    </row>
    <row r="92" spans="1:17" x14ac:dyDescent="0.2">
      <c r="A92" s="2">
        <v>9</v>
      </c>
      <c r="B92" s="11" t="s">
        <v>99</v>
      </c>
      <c r="C92" s="39" t="s">
        <v>100</v>
      </c>
      <c r="D92" s="40"/>
      <c r="E92" s="40"/>
      <c r="F92" s="13" t="s">
        <v>55</v>
      </c>
      <c r="G92" s="14">
        <v>40</v>
      </c>
      <c r="H92" s="14"/>
      <c r="I92" s="15"/>
      <c r="J92" s="16">
        <f>IF(AND(G92= "",H92= ""), 0, ROUND(ROUND(I92, 2) * ROUND(IF(H92="",G92,H92),  0), 2))</f>
        <v>0</v>
      </c>
      <c r="K92" s="2"/>
      <c r="M92" s="17">
        <v>0.2</v>
      </c>
      <c r="Q92" s="2">
        <v>1459</v>
      </c>
    </row>
    <row r="93" spans="1:17" hidden="1" x14ac:dyDescent="0.2">
      <c r="A93" s="2" t="s">
        <v>41</v>
      </c>
    </row>
    <row r="94" spans="1:17" hidden="1" x14ac:dyDescent="0.2">
      <c r="A94" s="2" t="s">
        <v>66</v>
      </c>
    </row>
    <row r="95" spans="1:17" x14ac:dyDescent="0.2">
      <c r="A95" s="2">
        <v>8</v>
      </c>
      <c r="B95" s="11" t="s">
        <v>101</v>
      </c>
      <c r="C95" s="43" t="s">
        <v>102</v>
      </c>
      <c r="D95" s="43"/>
      <c r="E95" s="43"/>
      <c r="J95" s="12"/>
      <c r="K95" s="2"/>
    </row>
    <row r="96" spans="1:17" hidden="1" x14ac:dyDescent="0.2">
      <c r="A96" s="2" t="s">
        <v>62</v>
      </c>
    </row>
    <row r="97" spans="1:17" x14ac:dyDescent="0.2">
      <c r="A97" s="2">
        <v>9</v>
      </c>
      <c r="B97" s="11" t="s">
        <v>103</v>
      </c>
      <c r="C97" s="39" t="s">
        <v>104</v>
      </c>
      <c r="D97" s="40"/>
      <c r="E97" s="40"/>
      <c r="F97" s="13" t="s">
        <v>5</v>
      </c>
      <c r="G97" s="14">
        <v>4</v>
      </c>
      <c r="H97" s="14"/>
      <c r="I97" s="15"/>
      <c r="J97" s="16">
        <f>IF(AND(G97= "",H97= ""), 0, ROUND(ROUND(I97, 2) * ROUND(IF(H97="",G97,H97),  0), 2))</f>
        <v>0</v>
      </c>
      <c r="K97" s="2"/>
      <c r="M97" s="17">
        <v>0.2</v>
      </c>
      <c r="Q97" s="2">
        <v>1459</v>
      </c>
    </row>
    <row r="98" spans="1:17" hidden="1" x14ac:dyDescent="0.2">
      <c r="A98" s="2" t="s">
        <v>71</v>
      </c>
    </row>
    <row r="99" spans="1:17" hidden="1" x14ac:dyDescent="0.2">
      <c r="A99" s="2" t="s">
        <v>41</v>
      </c>
    </row>
    <row r="100" spans="1:17" hidden="1" x14ac:dyDescent="0.2">
      <c r="A100" s="2" t="s">
        <v>66</v>
      </c>
    </row>
    <row r="101" spans="1:17" hidden="1" x14ac:dyDescent="0.2">
      <c r="A101" s="2" t="s">
        <v>56</v>
      </c>
    </row>
    <row r="102" spans="1:17" x14ac:dyDescent="0.2">
      <c r="A102" s="2">
        <v>6</v>
      </c>
      <c r="B102" s="6" t="s">
        <v>105</v>
      </c>
      <c r="C102" s="42" t="s">
        <v>106</v>
      </c>
      <c r="D102" s="42"/>
      <c r="E102" s="42"/>
      <c r="F102" s="20"/>
      <c r="G102" s="20"/>
      <c r="H102" s="20"/>
      <c r="I102" s="20"/>
      <c r="J102" s="21"/>
      <c r="K102" s="2"/>
    </row>
    <row r="103" spans="1:17" hidden="1" x14ac:dyDescent="0.2">
      <c r="A103" s="2" t="s">
        <v>52</v>
      </c>
    </row>
    <row r="104" spans="1:17" hidden="1" x14ac:dyDescent="0.2">
      <c r="A104" s="2" t="s">
        <v>52</v>
      </c>
    </row>
    <row r="105" spans="1:17" hidden="1" x14ac:dyDescent="0.2">
      <c r="A105" s="2" t="s">
        <v>52</v>
      </c>
    </row>
    <row r="106" spans="1:17" x14ac:dyDescent="0.2">
      <c r="A106" s="2">
        <v>9</v>
      </c>
      <c r="B106" s="11" t="s">
        <v>107</v>
      </c>
      <c r="C106" s="39" t="s">
        <v>108</v>
      </c>
      <c r="D106" s="40"/>
      <c r="E106" s="40"/>
      <c r="F106" s="13" t="s">
        <v>109</v>
      </c>
      <c r="G106" s="23">
        <v>20</v>
      </c>
      <c r="H106" s="23"/>
      <c r="I106" s="15"/>
      <c r="J106" s="16">
        <f>IF(AND(G106= "",H106= ""), 0, ROUND(ROUND(I106, 2) * ROUND(IF(H106="",G106,H106),  1), 2))</f>
        <v>0</v>
      </c>
      <c r="K106" s="2"/>
      <c r="M106" s="17">
        <v>0.2</v>
      </c>
      <c r="Q106" s="2">
        <v>1459</v>
      </c>
    </row>
    <row r="107" spans="1:17" hidden="1" x14ac:dyDescent="0.2">
      <c r="A107" s="2" t="s">
        <v>41</v>
      </c>
    </row>
    <row r="108" spans="1:17" x14ac:dyDescent="0.2">
      <c r="A108" s="2">
        <v>9</v>
      </c>
      <c r="B108" s="11" t="s">
        <v>110</v>
      </c>
      <c r="C108" s="39" t="s">
        <v>111</v>
      </c>
      <c r="D108" s="40"/>
      <c r="E108" s="40"/>
      <c r="F108" s="13" t="s">
        <v>109</v>
      </c>
      <c r="G108" s="23">
        <v>20</v>
      </c>
      <c r="H108" s="23"/>
      <c r="I108" s="15"/>
      <c r="J108" s="16">
        <f>IF(AND(G108= "",H108= ""), 0, ROUND(ROUND(I108, 2) * ROUND(IF(H108="",G108,H108),  1), 2))</f>
        <v>0</v>
      </c>
      <c r="K108" s="2"/>
      <c r="M108" s="17">
        <v>0.2</v>
      </c>
      <c r="Q108" s="2">
        <v>1459</v>
      </c>
    </row>
    <row r="109" spans="1:17" hidden="1" x14ac:dyDescent="0.2">
      <c r="A109" s="2" t="s">
        <v>41</v>
      </c>
    </row>
    <row r="110" spans="1:17" x14ac:dyDescent="0.2">
      <c r="A110" s="2">
        <v>9</v>
      </c>
      <c r="B110" s="11" t="s">
        <v>112</v>
      </c>
      <c r="C110" s="39" t="s">
        <v>113</v>
      </c>
      <c r="D110" s="40"/>
      <c r="E110" s="40"/>
      <c r="F110" s="13" t="s">
        <v>109</v>
      </c>
      <c r="G110" s="23">
        <v>20</v>
      </c>
      <c r="H110" s="23"/>
      <c r="I110" s="15"/>
      <c r="J110" s="16">
        <f>IF(AND(G110= "",H110= ""), 0, ROUND(ROUND(I110, 2) * ROUND(IF(H110="",G110,H110),  1), 2))</f>
        <v>0</v>
      </c>
      <c r="K110" s="2"/>
      <c r="M110" s="17">
        <v>0.2</v>
      </c>
      <c r="Q110" s="2">
        <v>1459</v>
      </c>
    </row>
    <row r="111" spans="1:17" hidden="1" x14ac:dyDescent="0.2">
      <c r="A111" s="2" t="s">
        <v>41</v>
      </c>
    </row>
    <row r="112" spans="1:17" hidden="1" x14ac:dyDescent="0.2">
      <c r="A112" s="2" t="s">
        <v>56</v>
      </c>
    </row>
    <row r="113" spans="1:11" hidden="1" x14ac:dyDescent="0.2">
      <c r="A113" s="2" t="s">
        <v>57</v>
      </c>
    </row>
    <row r="114" spans="1:11" hidden="1" x14ac:dyDescent="0.2">
      <c r="A114" s="2" t="s">
        <v>34</v>
      </c>
    </row>
    <row r="115" spans="1:11" x14ac:dyDescent="0.2">
      <c r="A115" s="2" t="s">
        <v>32</v>
      </c>
      <c r="B115" s="12"/>
      <c r="C115" s="44"/>
      <c r="D115" s="44"/>
      <c r="E115" s="44"/>
      <c r="J115" s="12"/>
    </row>
    <row r="116" spans="1:11" x14ac:dyDescent="0.2">
      <c r="B116" s="12"/>
      <c r="C116" s="47" t="s">
        <v>79</v>
      </c>
      <c r="D116" s="48"/>
      <c r="E116" s="48"/>
      <c r="F116" s="45"/>
      <c r="G116" s="45"/>
      <c r="H116" s="45"/>
      <c r="I116" s="45"/>
      <c r="J116" s="46"/>
    </row>
    <row r="117" spans="1:11" x14ac:dyDescent="0.2">
      <c r="B117" s="12"/>
      <c r="C117" s="50"/>
      <c r="D117" s="34"/>
      <c r="E117" s="34"/>
      <c r="F117" s="34"/>
      <c r="G117" s="34"/>
      <c r="H117" s="34"/>
      <c r="I117" s="34"/>
      <c r="J117" s="49"/>
    </row>
    <row r="118" spans="1:11" x14ac:dyDescent="0.2">
      <c r="B118" s="12"/>
      <c r="C118" s="53" t="s">
        <v>76</v>
      </c>
      <c r="D118" s="41"/>
      <c r="E118" s="41"/>
      <c r="F118" s="51">
        <f>SUMIF(K66:K115, IF(K65="","",K65), J66:J115)</f>
        <v>0</v>
      </c>
      <c r="G118" s="51"/>
      <c r="H118" s="51"/>
      <c r="I118" s="51"/>
      <c r="J118" s="52"/>
    </row>
    <row r="119" spans="1:11" ht="17" customHeight="1" x14ac:dyDescent="0.2">
      <c r="B119" s="12"/>
      <c r="C119" s="53" t="s">
        <v>77</v>
      </c>
      <c r="D119" s="41"/>
      <c r="E119" s="41"/>
      <c r="F119" s="51">
        <f>ROUND(SUMIF(K66:K115, IF(K65="","",K65), J66:J115) * 0.2, 2)</f>
        <v>0</v>
      </c>
      <c r="G119" s="51"/>
      <c r="H119" s="51"/>
      <c r="I119" s="51"/>
      <c r="J119" s="52"/>
    </row>
    <row r="120" spans="1:11" x14ac:dyDescent="0.2">
      <c r="B120" s="12"/>
      <c r="C120" s="56" t="s">
        <v>78</v>
      </c>
      <c r="D120" s="57"/>
      <c r="E120" s="57"/>
      <c r="F120" s="54">
        <f>SUM(F118:F119)</f>
        <v>0</v>
      </c>
      <c r="G120" s="54"/>
      <c r="H120" s="54"/>
      <c r="I120" s="54"/>
      <c r="J120" s="55"/>
    </row>
    <row r="121" spans="1:11" ht="18.5" customHeight="1" x14ac:dyDescent="0.2">
      <c r="A121" s="2">
        <v>3</v>
      </c>
      <c r="B121" s="6">
        <v>4</v>
      </c>
      <c r="C121" s="37" t="s">
        <v>114</v>
      </c>
      <c r="D121" s="37"/>
      <c r="E121" s="37"/>
      <c r="F121" s="7"/>
      <c r="G121" s="7"/>
      <c r="H121" s="7"/>
      <c r="I121" s="7"/>
      <c r="J121" s="8"/>
      <c r="K121" s="2"/>
    </row>
    <row r="122" spans="1:11" ht="29.5" customHeight="1" x14ac:dyDescent="0.2">
      <c r="A122" s="2">
        <v>4</v>
      </c>
      <c r="B122" s="6" t="s">
        <v>115</v>
      </c>
      <c r="C122" s="38" t="s">
        <v>116</v>
      </c>
      <c r="D122" s="38"/>
      <c r="E122" s="38"/>
      <c r="F122" s="9"/>
      <c r="G122" s="9"/>
      <c r="H122" s="9"/>
      <c r="I122" s="9"/>
      <c r="J122" s="10"/>
      <c r="K122" s="2"/>
    </row>
    <row r="123" spans="1:11" hidden="1" x14ac:dyDescent="0.2">
      <c r="A123" s="2" t="s">
        <v>37</v>
      </c>
    </row>
    <row r="124" spans="1:11" hidden="1" x14ac:dyDescent="0.2">
      <c r="A124" s="2" t="s">
        <v>37</v>
      </c>
    </row>
    <row r="125" spans="1:11" ht="27.25" customHeight="1" x14ac:dyDescent="0.2">
      <c r="A125" s="2">
        <v>6</v>
      </c>
      <c r="B125" s="6" t="s">
        <v>117</v>
      </c>
      <c r="C125" s="42" t="s">
        <v>118</v>
      </c>
      <c r="D125" s="42"/>
      <c r="E125" s="42"/>
      <c r="F125" s="20"/>
      <c r="G125" s="20"/>
      <c r="H125" s="20"/>
      <c r="I125" s="20"/>
      <c r="J125" s="21"/>
      <c r="K125" s="2"/>
    </row>
    <row r="126" spans="1:11" hidden="1" x14ac:dyDescent="0.2">
      <c r="A126" s="2" t="s">
        <v>52</v>
      </c>
    </row>
    <row r="127" spans="1:11" hidden="1" x14ac:dyDescent="0.2">
      <c r="A127" s="2" t="s">
        <v>52</v>
      </c>
    </row>
    <row r="128" spans="1:11" hidden="1" x14ac:dyDescent="0.2">
      <c r="A128" s="2" t="s">
        <v>52</v>
      </c>
    </row>
    <row r="129" spans="1:17" hidden="1" x14ac:dyDescent="0.2">
      <c r="A129" s="2" t="s">
        <v>52</v>
      </c>
    </row>
    <row r="130" spans="1:17" x14ac:dyDescent="0.2">
      <c r="A130" s="2">
        <v>8</v>
      </c>
      <c r="B130" s="11" t="s">
        <v>119</v>
      </c>
      <c r="C130" s="43" t="s">
        <v>120</v>
      </c>
      <c r="D130" s="43"/>
      <c r="E130" s="43"/>
      <c r="J130" s="12"/>
      <c r="K130" s="2"/>
    </row>
    <row r="131" spans="1:17" hidden="1" x14ac:dyDescent="0.2">
      <c r="A131" s="2" t="s">
        <v>62</v>
      </c>
    </row>
    <row r="132" spans="1:17" ht="27.25" customHeight="1" x14ac:dyDescent="0.2">
      <c r="A132" s="2">
        <v>9</v>
      </c>
      <c r="B132" s="11" t="s">
        <v>121</v>
      </c>
      <c r="C132" s="39" t="s">
        <v>122</v>
      </c>
      <c r="D132" s="40"/>
      <c r="E132" s="40"/>
      <c r="F132" s="13" t="s">
        <v>55</v>
      </c>
      <c r="G132" s="14">
        <v>1</v>
      </c>
      <c r="H132" s="14"/>
      <c r="I132" s="15"/>
      <c r="J132" s="16">
        <f>IF(AND(G132= "",H132= ""), 0, ROUND(ROUND(I132, 2) * ROUND(IF(H132="",G132,H132),  0), 2))</f>
        <v>0</v>
      </c>
      <c r="K132" s="2"/>
      <c r="M132" s="17">
        <v>0.2</v>
      </c>
      <c r="Q132" s="2">
        <v>1459</v>
      </c>
    </row>
    <row r="133" spans="1:17" hidden="1" x14ac:dyDescent="0.2">
      <c r="A133" s="2" t="s">
        <v>65</v>
      </c>
    </row>
    <row r="134" spans="1:17" hidden="1" x14ac:dyDescent="0.2">
      <c r="A134" s="2" t="s">
        <v>41</v>
      </c>
    </row>
    <row r="135" spans="1:17" x14ac:dyDescent="0.2">
      <c r="A135" s="2">
        <v>9</v>
      </c>
      <c r="B135" s="11" t="s">
        <v>123</v>
      </c>
      <c r="C135" s="39" t="s">
        <v>124</v>
      </c>
      <c r="D135" s="40"/>
      <c r="E135" s="40"/>
      <c r="F135" s="13" t="s">
        <v>55</v>
      </c>
      <c r="G135" s="14">
        <v>1</v>
      </c>
      <c r="H135" s="14"/>
      <c r="I135" s="15"/>
      <c r="J135" s="16">
        <f>IF(AND(G135= "",H135= ""), 0, ROUND(ROUND(I135, 2) * ROUND(IF(H135="",G135,H135),  0), 2))</f>
        <v>0</v>
      </c>
      <c r="K135" s="2"/>
      <c r="M135" s="17">
        <v>0.2</v>
      </c>
      <c r="Q135" s="2">
        <v>1459</v>
      </c>
    </row>
    <row r="136" spans="1:17" hidden="1" x14ac:dyDescent="0.2">
      <c r="A136" s="2" t="s">
        <v>125</v>
      </c>
    </row>
    <row r="137" spans="1:17" hidden="1" x14ac:dyDescent="0.2">
      <c r="A137" s="2" t="s">
        <v>41</v>
      </c>
    </row>
    <row r="138" spans="1:17" x14ac:dyDescent="0.2">
      <c r="A138" s="2">
        <v>9</v>
      </c>
      <c r="B138" s="11" t="s">
        <v>126</v>
      </c>
      <c r="C138" s="39" t="s">
        <v>127</v>
      </c>
      <c r="D138" s="40"/>
      <c r="E138" s="40"/>
      <c r="F138" s="13" t="s">
        <v>55</v>
      </c>
      <c r="G138" s="14">
        <v>1</v>
      </c>
      <c r="H138" s="14"/>
      <c r="I138" s="15"/>
      <c r="J138" s="16">
        <f>IF(AND(G138= "",H138= ""), 0, ROUND(ROUND(I138, 2) * ROUND(IF(H138="",G138,H138),  0), 2))</f>
        <v>0</v>
      </c>
      <c r="K138" s="2"/>
      <c r="M138" s="17">
        <v>0.2</v>
      </c>
      <c r="Q138" s="2">
        <v>1459</v>
      </c>
    </row>
    <row r="139" spans="1:17" hidden="1" x14ac:dyDescent="0.2">
      <c r="A139" s="2" t="s">
        <v>41</v>
      </c>
    </row>
    <row r="140" spans="1:17" x14ac:dyDescent="0.2">
      <c r="A140" s="2">
        <v>9</v>
      </c>
      <c r="B140" s="11" t="s">
        <v>128</v>
      </c>
      <c r="C140" s="39" t="s">
        <v>129</v>
      </c>
      <c r="D140" s="40"/>
      <c r="E140" s="40"/>
      <c r="F140" s="13" t="s">
        <v>5</v>
      </c>
      <c r="G140" s="14">
        <v>1</v>
      </c>
      <c r="H140" s="14"/>
      <c r="I140" s="15"/>
      <c r="J140" s="16">
        <f>IF(AND(G140= "",H140= ""), 0, ROUND(ROUND(I140, 2) * ROUND(IF(H140="",G140,H140),  0), 2))</f>
        <v>0</v>
      </c>
      <c r="K140" s="2"/>
      <c r="M140" s="17">
        <v>0.2</v>
      </c>
      <c r="Q140" s="2">
        <v>1459</v>
      </c>
    </row>
    <row r="141" spans="1:17" hidden="1" x14ac:dyDescent="0.2">
      <c r="A141" s="2" t="s">
        <v>41</v>
      </c>
    </row>
    <row r="142" spans="1:17" x14ac:dyDescent="0.2">
      <c r="A142" s="2">
        <v>9</v>
      </c>
      <c r="B142" s="11" t="s">
        <v>130</v>
      </c>
      <c r="C142" s="39" t="s">
        <v>131</v>
      </c>
      <c r="D142" s="40"/>
      <c r="E142" s="40"/>
      <c r="F142" s="13" t="s">
        <v>55</v>
      </c>
      <c r="G142" s="14">
        <v>1</v>
      </c>
      <c r="H142" s="14"/>
      <c r="I142" s="15"/>
      <c r="J142" s="16">
        <f>IF(AND(G142= "",H142= ""), 0, ROUND(ROUND(I142, 2) * ROUND(IF(H142="",G142,H142),  0), 2))</f>
        <v>0</v>
      </c>
      <c r="K142" s="2"/>
      <c r="M142" s="17">
        <v>0.2</v>
      </c>
      <c r="Q142" s="2">
        <v>1459</v>
      </c>
    </row>
    <row r="143" spans="1:17" hidden="1" x14ac:dyDescent="0.2">
      <c r="A143" s="2" t="s">
        <v>41</v>
      </c>
    </row>
    <row r="144" spans="1:17" hidden="1" x14ac:dyDescent="0.2">
      <c r="A144" s="2" t="s">
        <v>66</v>
      </c>
    </row>
    <row r="145" spans="1:17" hidden="1" x14ac:dyDescent="0.2">
      <c r="A145" s="2" t="s">
        <v>56</v>
      </c>
    </row>
    <row r="146" spans="1:17" x14ac:dyDescent="0.2">
      <c r="A146" s="2">
        <v>6</v>
      </c>
      <c r="B146" s="6" t="s">
        <v>132</v>
      </c>
      <c r="C146" s="42" t="s">
        <v>133</v>
      </c>
      <c r="D146" s="42"/>
      <c r="E146" s="42"/>
      <c r="F146" s="20"/>
      <c r="G146" s="20"/>
      <c r="H146" s="20"/>
      <c r="I146" s="20"/>
      <c r="J146" s="21"/>
      <c r="K146" s="2"/>
    </row>
    <row r="147" spans="1:17" hidden="1" x14ac:dyDescent="0.2">
      <c r="A147" s="2" t="s">
        <v>52</v>
      </c>
    </row>
    <row r="148" spans="1:17" hidden="1" x14ac:dyDescent="0.2">
      <c r="A148" s="2" t="s">
        <v>52</v>
      </c>
    </row>
    <row r="149" spans="1:17" x14ac:dyDescent="0.2">
      <c r="A149" s="2">
        <v>8</v>
      </c>
      <c r="B149" s="11" t="s">
        <v>134</v>
      </c>
      <c r="C149" s="43" t="s">
        <v>135</v>
      </c>
      <c r="D149" s="43"/>
      <c r="E149" s="43"/>
      <c r="J149" s="12"/>
      <c r="K149" s="2"/>
    </row>
    <row r="150" spans="1:17" hidden="1" x14ac:dyDescent="0.2">
      <c r="A150" s="2" t="s">
        <v>62</v>
      </c>
    </row>
    <row r="151" spans="1:17" hidden="1" x14ac:dyDescent="0.2">
      <c r="A151" s="2" t="s">
        <v>62</v>
      </c>
    </row>
    <row r="152" spans="1:17" hidden="1" x14ac:dyDescent="0.2">
      <c r="A152" s="2" t="s">
        <v>62</v>
      </c>
    </row>
    <row r="153" spans="1:17" hidden="1" x14ac:dyDescent="0.2">
      <c r="A153" s="2" t="s">
        <v>62</v>
      </c>
    </row>
    <row r="154" spans="1:17" ht="27.25" customHeight="1" x14ac:dyDescent="0.2">
      <c r="A154" s="2">
        <v>9</v>
      </c>
      <c r="B154" s="11" t="s">
        <v>136</v>
      </c>
      <c r="C154" s="39" t="s">
        <v>137</v>
      </c>
      <c r="D154" s="40"/>
      <c r="E154" s="40"/>
      <c r="F154" s="13" t="s">
        <v>5</v>
      </c>
      <c r="G154" s="14">
        <v>1</v>
      </c>
      <c r="H154" s="14"/>
      <c r="I154" s="15"/>
      <c r="J154" s="16">
        <f>IF(AND(G154= "",H154= ""), 0, ROUND(ROUND(I154, 2) * ROUND(IF(H154="",G154,H154),  0), 2))</f>
        <v>0</v>
      </c>
      <c r="K154" s="2"/>
      <c r="M154" s="17">
        <v>0.2</v>
      </c>
      <c r="Q154" s="2">
        <v>1459</v>
      </c>
    </row>
    <row r="155" spans="1:17" hidden="1" x14ac:dyDescent="0.2">
      <c r="A155" s="2" t="s">
        <v>41</v>
      </c>
    </row>
    <row r="156" spans="1:17" ht="27.25" customHeight="1" x14ac:dyDescent="0.2">
      <c r="A156" s="2">
        <v>9</v>
      </c>
      <c r="B156" s="11" t="s">
        <v>138</v>
      </c>
      <c r="C156" s="39" t="s">
        <v>139</v>
      </c>
      <c r="D156" s="40"/>
      <c r="E156" s="40"/>
      <c r="F156" s="13" t="s">
        <v>5</v>
      </c>
      <c r="G156" s="14">
        <v>2</v>
      </c>
      <c r="H156" s="14"/>
      <c r="I156" s="15"/>
      <c r="J156" s="16">
        <f>IF(AND(G156= "",H156= ""), 0, ROUND(ROUND(I156, 2) * ROUND(IF(H156="",G156,H156),  0), 2))</f>
        <v>0</v>
      </c>
      <c r="K156" s="2"/>
      <c r="M156" s="17">
        <v>0.2</v>
      </c>
      <c r="Q156" s="2">
        <v>1459</v>
      </c>
    </row>
    <row r="157" spans="1:17" hidden="1" x14ac:dyDescent="0.2">
      <c r="A157" s="2" t="s">
        <v>41</v>
      </c>
    </row>
    <row r="158" spans="1:17" ht="22.75" customHeight="1" x14ac:dyDescent="0.2">
      <c r="A158" s="2">
        <v>9</v>
      </c>
      <c r="B158" s="11" t="s">
        <v>140</v>
      </c>
      <c r="C158" s="39" t="s">
        <v>141</v>
      </c>
      <c r="D158" s="40"/>
      <c r="E158" s="40"/>
      <c r="F158" s="13" t="s">
        <v>5</v>
      </c>
      <c r="G158" s="14">
        <v>2</v>
      </c>
      <c r="H158" s="14"/>
      <c r="I158" s="15"/>
      <c r="J158" s="16">
        <f>IF(AND(G158= "",H158= ""), 0, ROUND(ROUND(I158, 2) * ROUND(IF(H158="",G158,H158),  0), 2))</f>
        <v>0</v>
      </c>
      <c r="K158" s="2"/>
      <c r="M158" s="17">
        <v>0.2</v>
      </c>
      <c r="Q158" s="2">
        <v>1459</v>
      </c>
    </row>
    <row r="159" spans="1:17" hidden="1" x14ac:dyDescent="0.2">
      <c r="A159" s="2" t="s">
        <v>41</v>
      </c>
    </row>
    <row r="160" spans="1:17" ht="27.25" customHeight="1" x14ac:dyDescent="0.2">
      <c r="A160" s="2">
        <v>9</v>
      </c>
      <c r="B160" s="11" t="s">
        <v>142</v>
      </c>
      <c r="C160" s="39" t="s">
        <v>143</v>
      </c>
      <c r="D160" s="40"/>
      <c r="E160" s="40"/>
      <c r="F160" s="13" t="s">
        <v>98</v>
      </c>
      <c r="G160" s="22">
        <v>20</v>
      </c>
      <c r="H160" s="22"/>
      <c r="I160" s="15"/>
      <c r="J160" s="16">
        <f>IF(AND(G160= "",H160= ""), 0, ROUND(ROUND(I160, 2) * ROUND(IF(H160="",G160,H160),  2), 2))</f>
        <v>0</v>
      </c>
      <c r="K160" s="2"/>
      <c r="M160" s="17">
        <v>0.2</v>
      </c>
      <c r="Q160" s="2">
        <v>1459</v>
      </c>
    </row>
    <row r="161" spans="1:17" hidden="1" x14ac:dyDescent="0.2">
      <c r="A161" s="2" t="s">
        <v>41</v>
      </c>
    </row>
    <row r="162" spans="1:17" hidden="1" x14ac:dyDescent="0.2">
      <c r="A162" s="2" t="s">
        <v>66</v>
      </c>
    </row>
    <row r="163" spans="1:17" hidden="1" x14ac:dyDescent="0.2">
      <c r="A163" s="2" t="s">
        <v>56</v>
      </c>
    </row>
    <row r="164" spans="1:17" ht="27.25" customHeight="1" x14ac:dyDescent="0.2">
      <c r="A164" s="2">
        <v>6</v>
      </c>
      <c r="B164" s="6" t="s">
        <v>144</v>
      </c>
      <c r="C164" s="42" t="s">
        <v>145</v>
      </c>
      <c r="D164" s="42"/>
      <c r="E164" s="42"/>
      <c r="F164" s="20"/>
      <c r="G164" s="20"/>
      <c r="H164" s="20"/>
      <c r="I164" s="20"/>
      <c r="J164" s="21"/>
      <c r="K164" s="2"/>
    </row>
    <row r="165" spans="1:17" x14ac:dyDescent="0.2">
      <c r="A165" s="2">
        <v>8</v>
      </c>
      <c r="B165" s="11" t="s">
        <v>146</v>
      </c>
      <c r="C165" s="43" t="s">
        <v>147</v>
      </c>
      <c r="D165" s="43"/>
      <c r="E165" s="43"/>
      <c r="J165" s="12"/>
      <c r="K165" s="2"/>
    </row>
    <row r="166" spans="1:17" hidden="1" x14ac:dyDescent="0.2">
      <c r="A166" s="2" t="s">
        <v>62</v>
      </c>
    </row>
    <row r="167" spans="1:17" hidden="1" x14ac:dyDescent="0.2">
      <c r="A167" s="2" t="s">
        <v>62</v>
      </c>
    </row>
    <row r="168" spans="1:17" hidden="1" x14ac:dyDescent="0.2">
      <c r="A168" s="2" t="s">
        <v>62</v>
      </c>
    </row>
    <row r="169" spans="1:17" hidden="1" x14ac:dyDescent="0.2">
      <c r="A169" s="2" t="s">
        <v>62</v>
      </c>
    </row>
    <row r="170" spans="1:17" x14ac:dyDescent="0.2">
      <c r="A170" s="2">
        <v>9</v>
      </c>
      <c r="B170" s="11" t="s">
        <v>148</v>
      </c>
      <c r="C170" s="39" t="s">
        <v>149</v>
      </c>
      <c r="D170" s="40"/>
      <c r="E170" s="40"/>
      <c r="F170" s="13" t="s">
        <v>98</v>
      </c>
      <c r="G170" s="22">
        <v>20</v>
      </c>
      <c r="H170" s="22"/>
      <c r="I170" s="15"/>
      <c r="J170" s="16">
        <f>IF(AND(G170= "",H170= ""), 0, ROUND(ROUND(I170, 2) * ROUND(IF(H170="",G170,H170),  2), 2))</f>
        <v>0</v>
      </c>
      <c r="K170" s="2"/>
      <c r="M170" s="17">
        <v>0.2</v>
      </c>
      <c r="Q170" s="2">
        <v>1459</v>
      </c>
    </row>
    <row r="171" spans="1:17" hidden="1" x14ac:dyDescent="0.2">
      <c r="A171" s="2" t="s">
        <v>41</v>
      </c>
    </row>
    <row r="172" spans="1:17" x14ac:dyDescent="0.2">
      <c r="A172" s="2">
        <v>9</v>
      </c>
      <c r="B172" s="11" t="s">
        <v>150</v>
      </c>
      <c r="C172" s="39" t="s">
        <v>151</v>
      </c>
      <c r="D172" s="40"/>
      <c r="E172" s="40"/>
      <c r="F172" s="13" t="s">
        <v>98</v>
      </c>
      <c r="G172" s="22">
        <v>20</v>
      </c>
      <c r="H172" s="22"/>
      <c r="I172" s="15"/>
      <c r="J172" s="16">
        <f>IF(AND(G172= "",H172= ""), 0, ROUND(ROUND(I172, 2) * ROUND(IF(H172="",G172,H172),  2), 2))</f>
        <v>0</v>
      </c>
      <c r="K172" s="2"/>
      <c r="M172" s="17">
        <v>0.2</v>
      </c>
      <c r="Q172" s="2">
        <v>1459</v>
      </c>
    </row>
    <row r="173" spans="1:17" hidden="1" x14ac:dyDescent="0.2">
      <c r="A173" s="2" t="s">
        <v>41</v>
      </c>
    </row>
    <row r="174" spans="1:17" x14ac:dyDescent="0.2">
      <c r="A174" s="2">
        <v>9</v>
      </c>
      <c r="B174" s="11" t="s">
        <v>152</v>
      </c>
      <c r="C174" s="39" t="s">
        <v>153</v>
      </c>
      <c r="D174" s="40"/>
      <c r="E174" s="40"/>
      <c r="F174" s="13" t="s">
        <v>55</v>
      </c>
      <c r="G174" s="14">
        <v>4</v>
      </c>
      <c r="H174" s="14"/>
      <c r="I174" s="15"/>
      <c r="J174" s="16">
        <f>IF(AND(G174= "",H174= ""), 0, ROUND(ROUND(I174, 2) * ROUND(IF(H174="",G174,H174),  0), 2))</f>
        <v>0</v>
      </c>
      <c r="K174" s="2"/>
      <c r="M174" s="17">
        <v>0.2</v>
      </c>
      <c r="Q174" s="2">
        <v>1459</v>
      </c>
    </row>
    <row r="175" spans="1:17" hidden="1" x14ac:dyDescent="0.2">
      <c r="A175" s="2" t="s">
        <v>41</v>
      </c>
    </row>
    <row r="176" spans="1:17" hidden="1" x14ac:dyDescent="0.2">
      <c r="A176" s="2" t="s">
        <v>66</v>
      </c>
    </row>
    <row r="177" spans="1:17" hidden="1" x14ac:dyDescent="0.2">
      <c r="A177" s="2" t="s">
        <v>56</v>
      </c>
    </row>
    <row r="178" spans="1:17" x14ac:dyDescent="0.2">
      <c r="A178" s="2">
        <v>8</v>
      </c>
      <c r="B178" s="11" t="s">
        <v>154</v>
      </c>
      <c r="C178" s="43" t="s">
        <v>155</v>
      </c>
      <c r="D178" s="43"/>
      <c r="E178" s="43"/>
      <c r="J178" s="12"/>
      <c r="K178" s="2"/>
    </row>
    <row r="179" spans="1:17" hidden="1" x14ac:dyDescent="0.2">
      <c r="A179" s="2" t="s">
        <v>62</v>
      </c>
    </row>
    <row r="180" spans="1:17" x14ac:dyDescent="0.2">
      <c r="A180" s="2">
        <v>9</v>
      </c>
      <c r="B180" s="11" t="s">
        <v>156</v>
      </c>
      <c r="C180" s="39" t="s">
        <v>157</v>
      </c>
      <c r="D180" s="40"/>
      <c r="E180" s="40"/>
      <c r="F180" s="13" t="s">
        <v>98</v>
      </c>
      <c r="G180" s="22">
        <v>25</v>
      </c>
      <c r="H180" s="22"/>
      <c r="I180" s="15"/>
      <c r="J180" s="16">
        <f>IF(AND(G180= "",H180= ""), 0, ROUND(ROUND(I180, 2) * ROUND(IF(H180="",G180,H180),  2), 2))</f>
        <v>0</v>
      </c>
      <c r="K180" s="2"/>
      <c r="M180" s="17">
        <v>0.2</v>
      </c>
      <c r="Q180" s="2">
        <v>1459</v>
      </c>
    </row>
    <row r="181" spans="1:17" hidden="1" x14ac:dyDescent="0.2">
      <c r="A181" s="2" t="s">
        <v>41</v>
      </c>
    </row>
    <row r="182" spans="1:17" x14ac:dyDescent="0.2">
      <c r="A182" s="2">
        <v>9</v>
      </c>
      <c r="B182" s="11" t="s">
        <v>158</v>
      </c>
      <c r="C182" s="39" t="s">
        <v>159</v>
      </c>
      <c r="D182" s="40"/>
      <c r="E182" s="40"/>
      <c r="F182" s="13" t="s">
        <v>5</v>
      </c>
      <c r="G182" s="14">
        <v>3</v>
      </c>
      <c r="H182" s="14"/>
      <c r="I182" s="15"/>
      <c r="J182" s="16">
        <f>IF(AND(G182= "",H182= ""), 0, ROUND(ROUND(I182, 2) * ROUND(IF(H182="",G182,H182),  0), 2))</f>
        <v>0</v>
      </c>
      <c r="K182" s="2"/>
      <c r="M182" s="17">
        <v>0.2</v>
      </c>
      <c r="Q182" s="2">
        <v>1459</v>
      </c>
    </row>
    <row r="183" spans="1:17" hidden="1" x14ac:dyDescent="0.2">
      <c r="A183" s="2" t="s">
        <v>41</v>
      </c>
    </row>
    <row r="184" spans="1:17" x14ac:dyDescent="0.2">
      <c r="A184" s="2">
        <v>9</v>
      </c>
      <c r="B184" s="11" t="s">
        <v>160</v>
      </c>
      <c r="C184" s="39" t="s">
        <v>161</v>
      </c>
      <c r="D184" s="40"/>
      <c r="E184" s="40"/>
      <c r="F184" s="13" t="s">
        <v>40</v>
      </c>
      <c r="G184" s="14">
        <v>1</v>
      </c>
      <c r="H184" s="14"/>
      <c r="I184" s="15"/>
      <c r="J184" s="16">
        <f>IF(AND(G184= "",H184= ""), 0, ROUND(ROUND(I184, 2) * ROUND(IF(H184="",G184,H184),  0), 2))</f>
        <v>0</v>
      </c>
      <c r="K184" s="2"/>
      <c r="M184" s="17">
        <v>0.2</v>
      </c>
      <c r="Q184" s="2">
        <v>1459</v>
      </c>
    </row>
    <row r="185" spans="1:17" hidden="1" x14ac:dyDescent="0.2">
      <c r="A185" s="2" t="s">
        <v>41</v>
      </c>
    </row>
    <row r="186" spans="1:17" hidden="1" x14ac:dyDescent="0.2">
      <c r="A186" s="2" t="s">
        <v>66</v>
      </c>
    </row>
    <row r="187" spans="1:17" x14ac:dyDescent="0.2">
      <c r="A187" s="2">
        <v>8</v>
      </c>
      <c r="B187" s="11" t="s">
        <v>162</v>
      </c>
      <c r="C187" s="43" t="s">
        <v>163</v>
      </c>
      <c r="D187" s="43"/>
      <c r="E187" s="43"/>
      <c r="J187" s="12"/>
      <c r="K187" s="2"/>
    </row>
    <row r="188" spans="1:17" hidden="1" x14ac:dyDescent="0.2">
      <c r="A188" s="2" t="s">
        <v>62</v>
      </c>
    </row>
    <row r="189" spans="1:17" x14ac:dyDescent="0.2">
      <c r="A189" s="2">
        <v>9</v>
      </c>
      <c r="B189" s="11" t="s">
        <v>164</v>
      </c>
      <c r="C189" s="39" t="s">
        <v>165</v>
      </c>
      <c r="D189" s="40"/>
      <c r="E189" s="40"/>
      <c r="F189" s="13" t="s">
        <v>55</v>
      </c>
      <c r="G189" s="14">
        <v>1</v>
      </c>
      <c r="H189" s="14"/>
      <c r="I189" s="15"/>
      <c r="J189" s="16">
        <f>IF(AND(G189= "",H189= ""), 0, ROUND(ROUND(I189, 2) * ROUND(IF(H189="",G189,H189),  0), 2))</f>
        <v>0</v>
      </c>
      <c r="K189" s="2"/>
      <c r="M189" s="17">
        <v>0.2</v>
      </c>
      <c r="Q189" s="2">
        <v>1459</v>
      </c>
    </row>
    <row r="190" spans="1:17" hidden="1" x14ac:dyDescent="0.2">
      <c r="A190" s="2" t="s">
        <v>41</v>
      </c>
    </row>
    <row r="191" spans="1:17" ht="27.25" customHeight="1" x14ac:dyDescent="0.2">
      <c r="A191" s="2">
        <v>9</v>
      </c>
      <c r="B191" s="11" t="s">
        <v>166</v>
      </c>
      <c r="C191" s="39" t="s">
        <v>167</v>
      </c>
      <c r="D191" s="40"/>
      <c r="E191" s="40"/>
      <c r="F191" s="13" t="s">
        <v>55</v>
      </c>
      <c r="G191" s="14">
        <v>1</v>
      </c>
      <c r="H191" s="14"/>
      <c r="I191" s="15"/>
      <c r="J191" s="16">
        <f>IF(AND(G191= "",H191= ""), 0, ROUND(ROUND(I191, 2) * ROUND(IF(H191="",G191,H191),  0), 2))</f>
        <v>0</v>
      </c>
      <c r="K191" s="2"/>
      <c r="M191" s="17">
        <v>0.2</v>
      </c>
      <c r="Q191" s="2">
        <v>1459</v>
      </c>
    </row>
    <row r="192" spans="1:17" hidden="1" x14ac:dyDescent="0.2">
      <c r="A192" s="2" t="s">
        <v>41</v>
      </c>
    </row>
    <row r="193" spans="1:17" x14ac:dyDescent="0.2">
      <c r="A193" s="2">
        <v>9</v>
      </c>
      <c r="B193" s="11" t="s">
        <v>168</v>
      </c>
      <c r="C193" s="39" t="s">
        <v>169</v>
      </c>
      <c r="D193" s="40"/>
      <c r="E193" s="40"/>
      <c r="F193" s="13" t="s">
        <v>55</v>
      </c>
      <c r="G193" s="14">
        <v>1</v>
      </c>
      <c r="H193" s="14"/>
      <c r="I193" s="15"/>
      <c r="J193" s="16">
        <f>IF(AND(G193= "",H193= ""), 0, ROUND(ROUND(I193, 2) * ROUND(IF(H193="",G193,H193),  0), 2))</f>
        <v>0</v>
      </c>
      <c r="K193" s="2"/>
      <c r="M193" s="17">
        <v>0.2</v>
      </c>
      <c r="Q193" s="2">
        <v>1459</v>
      </c>
    </row>
    <row r="194" spans="1:17" hidden="1" x14ac:dyDescent="0.2">
      <c r="A194" s="2" t="s">
        <v>41</v>
      </c>
    </row>
    <row r="195" spans="1:17" hidden="1" x14ac:dyDescent="0.2">
      <c r="A195" s="2" t="s">
        <v>66</v>
      </c>
    </row>
    <row r="196" spans="1:17" x14ac:dyDescent="0.2">
      <c r="A196" s="2">
        <v>8</v>
      </c>
      <c r="B196" s="11" t="s">
        <v>170</v>
      </c>
      <c r="C196" s="43" t="s">
        <v>171</v>
      </c>
      <c r="D196" s="43"/>
      <c r="E196" s="43"/>
      <c r="J196" s="12"/>
      <c r="K196" s="2"/>
    </row>
    <row r="197" spans="1:17" hidden="1" x14ac:dyDescent="0.2">
      <c r="A197" s="2" t="s">
        <v>62</v>
      </c>
    </row>
    <row r="198" spans="1:17" x14ac:dyDescent="0.2">
      <c r="A198" s="2">
        <v>9</v>
      </c>
      <c r="B198" s="11" t="s">
        <v>172</v>
      </c>
      <c r="C198" s="39" t="s">
        <v>173</v>
      </c>
      <c r="D198" s="40"/>
      <c r="E198" s="40"/>
      <c r="F198" s="13" t="s">
        <v>98</v>
      </c>
      <c r="G198" s="22">
        <v>20</v>
      </c>
      <c r="H198" s="22"/>
      <c r="I198" s="15"/>
      <c r="J198" s="16">
        <f>IF(AND(G198= "",H198= ""), 0, ROUND(ROUND(I198, 2) * ROUND(IF(H198="",G198,H198),  2), 2))</f>
        <v>0</v>
      </c>
      <c r="K198" s="2"/>
      <c r="M198" s="17">
        <v>0.2</v>
      </c>
      <c r="Q198" s="2">
        <v>1459</v>
      </c>
    </row>
    <row r="199" spans="1:17" hidden="1" x14ac:dyDescent="0.2">
      <c r="A199" s="2" t="s">
        <v>65</v>
      </c>
    </row>
    <row r="200" spans="1:17" hidden="1" x14ac:dyDescent="0.2">
      <c r="A200" s="2" t="s">
        <v>41</v>
      </c>
    </row>
    <row r="201" spans="1:17" hidden="1" x14ac:dyDescent="0.2">
      <c r="A201" s="2" t="s">
        <v>66</v>
      </c>
    </row>
    <row r="202" spans="1:17" hidden="1" x14ac:dyDescent="0.2">
      <c r="A202" s="2" t="s">
        <v>34</v>
      </c>
    </row>
    <row r="203" spans="1:17" x14ac:dyDescent="0.2">
      <c r="A203" s="2" t="s">
        <v>32</v>
      </c>
      <c r="B203" s="12"/>
      <c r="C203" s="44"/>
      <c r="D203" s="44"/>
      <c r="E203" s="44"/>
      <c r="J203" s="12"/>
    </row>
    <row r="204" spans="1:17" x14ac:dyDescent="0.2">
      <c r="B204" s="12"/>
      <c r="C204" s="47" t="s">
        <v>114</v>
      </c>
      <c r="D204" s="48"/>
      <c r="E204" s="48"/>
      <c r="F204" s="45"/>
      <c r="G204" s="45"/>
      <c r="H204" s="45"/>
      <c r="I204" s="45"/>
      <c r="J204" s="46"/>
    </row>
    <row r="205" spans="1:17" x14ac:dyDescent="0.2">
      <c r="B205" s="12"/>
      <c r="C205" s="50"/>
      <c r="D205" s="34"/>
      <c r="E205" s="34"/>
      <c r="F205" s="34"/>
      <c r="G205" s="34"/>
      <c r="H205" s="34"/>
      <c r="I205" s="34"/>
      <c r="J205" s="49"/>
    </row>
    <row r="206" spans="1:17" x14ac:dyDescent="0.2">
      <c r="B206" s="12"/>
      <c r="C206" s="53" t="s">
        <v>76</v>
      </c>
      <c r="D206" s="41"/>
      <c r="E206" s="41"/>
      <c r="F206" s="51">
        <f>SUMIF(K122:K203, IF(K121="","",K121), J122:J203)</f>
        <v>0</v>
      </c>
      <c r="G206" s="51"/>
      <c r="H206" s="51"/>
      <c r="I206" s="51"/>
      <c r="J206" s="52"/>
    </row>
    <row r="207" spans="1:17" ht="17" customHeight="1" x14ac:dyDescent="0.2">
      <c r="B207" s="12"/>
      <c r="C207" s="53" t="s">
        <v>77</v>
      </c>
      <c r="D207" s="41"/>
      <c r="E207" s="41"/>
      <c r="F207" s="51">
        <f>ROUND(SUMIF(K122:K203, IF(K121="","",K121), J122:J203) * 0.2, 2)</f>
        <v>0</v>
      </c>
      <c r="G207" s="51"/>
      <c r="H207" s="51"/>
      <c r="I207" s="51"/>
      <c r="J207" s="52"/>
    </row>
    <row r="208" spans="1:17" x14ac:dyDescent="0.2">
      <c r="B208" s="12"/>
      <c r="C208" s="56" t="s">
        <v>78</v>
      </c>
      <c r="D208" s="57"/>
      <c r="E208" s="57"/>
      <c r="F208" s="54">
        <f>SUM(F206:F207)</f>
        <v>0</v>
      </c>
      <c r="G208" s="54"/>
      <c r="H208" s="54"/>
      <c r="I208" s="54"/>
      <c r="J208" s="55"/>
    </row>
    <row r="209" spans="1:17" ht="18.5" customHeight="1" x14ac:dyDescent="0.2">
      <c r="A209" s="2">
        <v>3</v>
      </c>
      <c r="B209" s="6">
        <v>5</v>
      </c>
      <c r="C209" s="37" t="s">
        <v>174</v>
      </c>
      <c r="D209" s="37"/>
      <c r="E209" s="37"/>
      <c r="F209" s="7"/>
      <c r="G209" s="7"/>
      <c r="H209" s="7"/>
      <c r="I209" s="7"/>
      <c r="J209" s="8"/>
      <c r="K209" s="2"/>
    </row>
    <row r="210" spans="1:17" x14ac:dyDescent="0.2">
      <c r="A210" s="2">
        <v>4</v>
      </c>
      <c r="B210" s="6" t="s">
        <v>175</v>
      </c>
      <c r="C210" s="38" t="s">
        <v>176</v>
      </c>
      <c r="D210" s="38"/>
      <c r="E210" s="38"/>
      <c r="F210" s="9"/>
      <c r="G210" s="9"/>
      <c r="H210" s="9"/>
      <c r="I210" s="9"/>
      <c r="J210" s="10"/>
      <c r="K210" s="2"/>
    </row>
    <row r="211" spans="1:17" x14ac:dyDescent="0.2">
      <c r="A211" s="2">
        <v>5</v>
      </c>
      <c r="B211" s="6" t="s">
        <v>177</v>
      </c>
      <c r="C211" s="41" t="s">
        <v>178</v>
      </c>
      <c r="D211" s="41"/>
      <c r="E211" s="41"/>
      <c r="F211" s="18"/>
      <c r="G211" s="18"/>
      <c r="H211" s="18"/>
      <c r="I211" s="18"/>
      <c r="J211" s="19"/>
      <c r="K211" s="2"/>
    </row>
    <row r="212" spans="1:17" x14ac:dyDescent="0.2">
      <c r="A212" s="2">
        <v>6</v>
      </c>
      <c r="B212" s="6" t="s">
        <v>179</v>
      </c>
      <c r="C212" s="42" t="s">
        <v>180</v>
      </c>
      <c r="D212" s="42"/>
      <c r="E212" s="42"/>
      <c r="F212" s="20"/>
      <c r="G212" s="20"/>
      <c r="H212" s="20"/>
      <c r="I212" s="20"/>
      <c r="J212" s="21"/>
      <c r="K212" s="2"/>
    </row>
    <row r="213" spans="1:17" hidden="1" x14ac:dyDescent="0.2">
      <c r="A213" s="2" t="s">
        <v>52</v>
      </c>
    </row>
    <row r="214" spans="1:17" hidden="1" x14ac:dyDescent="0.2">
      <c r="A214" s="2" t="s">
        <v>52</v>
      </c>
    </row>
    <row r="215" spans="1:17" x14ac:dyDescent="0.2">
      <c r="A215" s="2">
        <v>9</v>
      </c>
      <c r="B215" s="11" t="s">
        <v>181</v>
      </c>
      <c r="C215" s="39" t="s">
        <v>182</v>
      </c>
      <c r="D215" s="40"/>
      <c r="E215" s="40"/>
      <c r="F215" s="13" t="s">
        <v>5</v>
      </c>
      <c r="G215" s="14">
        <v>12</v>
      </c>
      <c r="H215" s="14"/>
      <c r="I215" s="15"/>
      <c r="J215" s="16">
        <f>IF(AND(G215= "",H215= ""), 0, ROUND(ROUND(I215, 2) * ROUND(IF(H215="",G215,H215),  0), 2))</f>
        <v>0</v>
      </c>
      <c r="K215" s="2"/>
      <c r="M215" s="17">
        <v>0.2</v>
      </c>
      <c r="Q215" s="2">
        <v>1459</v>
      </c>
    </row>
    <row r="216" spans="1:17" hidden="1" x14ac:dyDescent="0.2">
      <c r="A216" s="2" t="s">
        <v>41</v>
      </c>
    </row>
    <row r="217" spans="1:17" hidden="1" x14ac:dyDescent="0.2">
      <c r="A217" s="2" t="s">
        <v>56</v>
      </c>
    </row>
    <row r="218" spans="1:17" x14ac:dyDescent="0.2">
      <c r="A218" s="2">
        <v>6</v>
      </c>
      <c r="B218" s="6" t="s">
        <v>183</v>
      </c>
      <c r="C218" s="42" t="s">
        <v>184</v>
      </c>
      <c r="D218" s="42"/>
      <c r="E218" s="42"/>
      <c r="F218" s="20"/>
      <c r="G218" s="20"/>
      <c r="H218" s="20"/>
      <c r="I218" s="20"/>
      <c r="J218" s="21"/>
      <c r="K218" s="2"/>
    </row>
    <row r="219" spans="1:17" hidden="1" x14ac:dyDescent="0.2">
      <c r="A219" s="2" t="s">
        <v>52</v>
      </c>
    </row>
    <row r="220" spans="1:17" x14ac:dyDescent="0.2">
      <c r="A220" s="2">
        <v>9</v>
      </c>
      <c r="B220" s="11" t="s">
        <v>185</v>
      </c>
      <c r="C220" s="39" t="s">
        <v>186</v>
      </c>
      <c r="D220" s="40"/>
      <c r="E220" s="40"/>
      <c r="F220" s="13" t="s">
        <v>5</v>
      </c>
      <c r="G220" s="14">
        <v>16</v>
      </c>
      <c r="H220" s="14"/>
      <c r="I220" s="15"/>
      <c r="J220" s="16">
        <f>IF(AND(G220= "",H220= ""), 0, ROUND(ROUND(I220, 2) * ROUND(IF(H220="",G220,H220),  0), 2))</f>
        <v>0</v>
      </c>
      <c r="K220" s="2"/>
      <c r="M220" s="17">
        <v>0.2</v>
      </c>
      <c r="Q220" s="2">
        <v>1459</v>
      </c>
    </row>
    <row r="221" spans="1:17" hidden="1" x14ac:dyDescent="0.2">
      <c r="A221" s="2" t="s">
        <v>71</v>
      </c>
    </row>
    <row r="222" spans="1:17" hidden="1" x14ac:dyDescent="0.2">
      <c r="A222" s="2" t="s">
        <v>71</v>
      </c>
    </row>
    <row r="223" spans="1:17" hidden="1" x14ac:dyDescent="0.2">
      <c r="A223" s="2" t="s">
        <v>41</v>
      </c>
    </row>
    <row r="224" spans="1:17" x14ac:dyDescent="0.2">
      <c r="A224" s="2">
        <v>9</v>
      </c>
      <c r="B224" s="11" t="s">
        <v>187</v>
      </c>
      <c r="C224" s="39" t="s">
        <v>188</v>
      </c>
      <c r="D224" s="40"/>
      <c r="E224" s="40"/>
      <c r="F224" s="13" t="s">
        <v>5</v>
      </c>
      <c r="G224" s="14">
        <v>16</v>
      </c>
      <c r="H224" s="14"/>
      <c r="I224" s="15"/>
      <c r="J224" s="16">
        <f>IF(AND(G224= "",H224= ""), 0, ROUND(ROUND(I224, 2) * ROUND(IF(H224="",G224,H224),  0), 2))</f>
        <v>0</v>
      </c>
      <c r="K224" s="2"/>
      <c r="M224" s="17">
        <v>0.2</v>
      </c>
      <c r="Q224" s="2">
        <v>1459</v>
      </c>
    </row>
    <row r="225" spans="1:17" hidden="1" x14ac:dyDescent="0.2">
      <c r="A225" s="2" t="s">
        <v>41</v>
      </c>
    </row>
    <row r="226" spans="1:17" hidden="1" x14ac:dyDescent="0.2">
      <c r="A226" s="2" t="s">
        <v>56</v>
      </c>
    </row>
    <row r="227" spans="1:17" x14ac:dyDescent="0.2">
      <c r="A227" s="2">
        <v>6</v>
      </c>
      <c r="B227" s="6" t="s">
        <v>189</v>
      </c>
      <c r="C227" s="42" t="s">
        <v>190</v>
      </c>
      <c r="D227" s="42"/>
      <c r="E227" s="42"/>
      <c r="F227" s="20"/>
      <c r="G227" s="20"/>
      <c r="H227" s="20"/>
      <c r="I227" s="20"/>
      <c r="J227" s="21"/>
      <c r="K227" s="2"/>
    </row>
    <row r="228" spans="1:17" hidden="1" x14ac:dyDescent="0.2">
      <c r="A228" s="2" t="s">
        <v>52</v>
      </c>
    </row>
    <row r="229" spans="1:17" x14ac:dyDescent="0.2">
      <c r="A229" s="2">
        <v>9</v>
      </c>
      <c r="B229" s="11" t="s">
        <v>191</v>
      </c>
      <c r="C229" s="39" t="s">
        <v>192</v>
      </c>
      <c r="D229" s="40"/>
      <c r="E229" s="40"/>
      <c r="F229" s="13" t="s">
        <v>55</v>
      </c>
      <c r="G229" s="14">
        <v>1</v>
      </c>
      <c r="H229" s="14"/>
      <c r="I229" s="15"/>
      <c r="J229" s="16">
        <f>IF(AND(G229= "",H229= ""), 0, ROUND(ROUND(I229, 2) * ROUND(IF(H229="",G229,H229),  0), 2))</f>
        <v>0</v>
      </c>
      <c r="K229" s="2"/>
      <c r="M229" s="17">
        <v>0.2</v>
      </c>
      <c r="Q229" s="2">
        <v>1459</v>
      </c>
    </row>
    <row r="230" spans="1:17" hidden="1" x14ac:dyDescent="0.2">
      <c r="A230" s="2" t="s">
        <v>41</v>
      </c>
    </row>
    <row r="231" spans="1:17" x14ac:dyDescent="0.2">
      <c r="A231" s="2">
        <v>9</v>
      </c>
      <c r="B231" s="11" t="s">
        <v>193</v>
      </c>
      <c r="C231" s="39" t="s">
        <v>194</v>
      </c>
      <c r="D231" s="40"/>
      <c r="E231" s="40"/>
      <c r="F231" s="13" t="s">
        <v>55</v>
      </c>
      <c r="G231" s="14">
        <v>1</v>
      </c>
      <c r="H231" s="14"/>
      <c r="I231" s="15"/>
      <c r="J231" s="16">
        <f>IF(AND(G231= "",H231= ""), 0, ROUND(ROUND(I231, 2) * ROUND(IF(H231="",G231,H231),  0), 2))</f>
        <v>0</v>
      </c>
      <c r="K231" s="2"/>
      <c r="M231" s="17">
        <v>0.2</v>
      </c>
      <c r="Q231" s="2">
        <v>1459</v>
      </c>
    </row>
    <row r="232" spans="1:17" hidden="1" x14ac:dyDescent="0.2">
      <c r="A232" s="2" t="s">
        <v>41</v>
      </c>
    </row>
    <row r="233" spans="1:17" hidden="1" x14ac:dyDescent="0.2">
      <c r="A233" s="2" t="s">
        <v>56</v>
      </c>
    </row>
    <row r="234" spans="1:17" hidden="1" x14ac:dyDescent="0.2">
      <c r="A234" s="2" t="s">
        <v>57</v>
      </c>
    </row>
    <row r="235" spans="1:17" x14ac:dyDescent="0.2">
      <c r="A235" s="2">
        <v>5</v>
      </c>
      <c r="B235" s="6" t="s">
        <v>195</v>
      </c>
      <c r="C235" s="41" t="s">
        <v>196</v>
      </c>
      <c r="D235" s="41"/>
      <c r="E235" s="41"/>
      <c r="F235" s="18"/>
      <c r="G235" s="18"/>
      <c r="H235" s="18"/>
      <c r="I235" s="18"/>
      <c r="J235" s="19"/>
      <c r="K235" s="2"/>
    </row>
    <row r="236" spans="1:17" hidden="1" x14ac:dyDescent="0.2">
      <c r="A236" s="2" t="s">
        <v>197</v>
      </c>
    </row>
    <row r="237" spans="1:17" x14ac:dyDescent="0.2">
      <c r="A237" s="2">
        <v>6</v>
      </c>
      <c r="B237" s="6" t="s">
        <v>198</v>
      </c>
      <c r="C237" s="42" t="s">
        <v>199</v>
      </c>
      <c r="D237" s="42"/>
      <c r="E237" s="42"/>
      <c r="F237" s="20"/>
      <c r="G237" s="20"/>
      <c r="H237" s="20"/>
      <c r="I237" s="20"/>
      <c r="J237" s="21"/>
      <c r="K237" s="2"/>
    </row>
    <row r="238" spans="1:17" hidden="1" x14ac:dyDescent="0.2">
      <c r="A238" s="2" t="s">
        <v>52</v>
      </c>
    </row>
    <row r="239" spans="1:17" x14ac:dyDescent="0.2">
      <c r="A239" s="2">
        <v>9</v>
      </c>
      <c r="B239" s="11" t="s">
        <v>200</v>
      </c>
      <c r="C239" s="39" t="s">
        <v>201</v>
      </c>
      <c r="D239" s="40"/>
      <c r="E239" s="40"/>
      <c r="F239" s="13" t="s">
        <v>98</v>
      </c>
      <c r="G239" s="22">
        <v>10</v>
      </c>
      <c r="H239" s="22"/>
      <c r="I239" s="15"/>
      <c r="J239" s="16">
        <f>IF(AND(G239= "",H239= ""), 0, ROUND(ROUND(I239, 2) * ROUND(IF(H239="",G239,H239),  2), 2))</f>
        <v>0</v>
      </c>
      <c r="K239" s="2"/>
      <c r="M239" s="17">
        <v>0.2</v>
      </c>
      <c r="Q239" s="2">
        <v>1459</v>
      </c>
    </row>
    <row r="240" spans="1:17" hidden="1" x14ac:dyDescent="0.2">
      <c r="A240" s="2" t="s">
        <v>41</v>
      </c>
    </row>
    <row r="241" spans="1:17" x14ac:dyDescent="0.2">
      <c r="A241" s="2">
        <v>9</v>
      </c>
      <c r="B241" s="11" t="s">
        <v>202</v>
      </c>
      <c r="C241" s="39" t="s">
        <v>203</v>
      </c>
      <c r="D241" s="40"/>
      <c r="E241" s="40"/>
      <c r="F241" s="13" t="s">
        <v>98</v>
      </c>
      <c r="G241" s="22">
        <v>5</v>
      </c>
      <c r="H241" s="22"/>
      <c r="I241" s="15"/>
      <c r="J241" s="16">
        <f>IF(AND(G241= "",H241= ""), 0, ROUND(ROUND(I241, 2) * ROUND(IF(H241="",G241,H241),  2), 2))</f>
        <v>0</v>
      </c>
      <c r="K241" s="2"/>
      <c r="M241" s="17">
        <v>0.2</v>
      </c>
      <c r="Q241" s="2">
        <v>1459</v>
      </c>
    </row>
    <row r="242" spans="1:17" hidden="1" x14ac:dyDescent="0.2">
      <c r="A242" s="2" t="s">
        <v>41</v>
      </c>
    </row>
    <row r="243" spans="1:17" x14ac:dyDescent="0.2">
      <c r="A243" s="2">
        <v>9</v>
      </c>
      <c r="B243" s="11" t="s">
        <v>204</v>
      </c>
      <c r="C243" s="39" t="s">
        <v>205</v>
      </c>
      <c r="D243" s="40"/>
      <c r="E243" s="40"/>
      <c r="F243" s="13" t="s">
        <v>98</v>
      </c>
      <c r="G243" s="22">
        <v>20</v>
      </c>
      <c r="H243" s="22"/>
      <c r="I243" s="15"/>
      <c r="J243" s="16">
        <f>IF(AND(G243= "",H243= ""), 0, ROUND(ROUND(I243, 2) * ROUND(IF(H243="",G243,H243),  2), 2))</f>
        <v>0</v>
      </c>
      <c r="K243" s="2"/>
      <c r="M243" s="17">
        <v>0.2</v>
      </c>
      <c r="Q243" s="2">
        <v>1459</v>
      </c>
    </row>
    <row r="244" spans="1:17" hidden="1" x14ac:dyDescent="0.2">
      <c r="A244" s="2" t="s">
        <v>41</v>
      </c>
    </row>
    <row r="245" spans="1:17" x14ac:dyDescent="0.2">
      <c r="A245" s="2">
        <v>9</v>
      </c>
      <c r="B245" s="11" t="s">
        <v>206</v>
      </c>
      <c r="C245" s="39" t="s">
        <v>207</v>
      </c>
      <c r="D245" s="40"/>
      <c r="E245" s="40"/>
      <c r="F245" s="13" t="s">
        <v>98</v>
      </c>
      <c r="G245" s="22">
        <v>70</v>
      </c>
      <c r="H245" s="22"/>
      <c r="I245" s="15"/>
      <c r="J245" s="16">
        <f>IF(AND(G245= "",H245= ""), 0, ROUND(ROUND(I245, 2) * ROUND(IF(H245="",G245,H245),  2), 2))</f>
        <v>0</v>
      </c>
      <c r="K245" s="2"/>
      <c r="M245" s="17">
        <v>0.2</v>
      </c>
      <c r="Q245" s="2">
        <v>1459</v>
      </c>
    </row>
    <row r="246" spans="1:17" hidden="1" x14ac:dyDescent="0.2">
      <c r="A246" s="2" t="s">
        <v>41</v>
      </c>
    </row>
    <row r="247" spans="1:17" x14ac:dyDescent="0.2">
      <c r="A247" s="2">
        <v>9</v>
      </c>
      <c r="B247" s="11" t="s">
        <v>208</v>
      </c>
      <c r="C247" s="39" t="s">
        <v>209</v>
      </c>
      <c r="D247" s="40"/>
      <c r="E247" s="40"/>
      <c r="F247" s="13" t="s">
        <v>98</v>
      </c>
      <c r="G247" s="22">
        <v>16</v>
      </c>
      <c r="H247" s="22"/>
      <c r="I247" s="15"/>
      <c r="J247" s="16">
        <f>IF(AND(G247= "",H247= ""), 0, ROUND(ROUND(I247, 2) * ROUND(IF(H247="",G247,H247),  2), 2))</f>
        <v>0</v>
      </c>
      <c r="K247" s="2"/>
      <c r="M247" s="17">
        <v>0.2</v>
      </c>
      <c r="Q247" s="2">
        <v>1459</v>
      </c>
    </row>
    <row r="248" spans="1:17" hidden="1" x14ac:dyDescent="0.2">
      <c r="A248" s="2" t="s">
        <v>41</v>
      </c>
    </row>
    <row r="249" spans="1:17" hidden="1" x14ac:dyDescent="0.2">
      <c r="A249" s="2" t="s">
        <v>56</v>
      </c>
    </row>
    <row r="250" spans="1:17" hidden="1" x14ac:dyDescent="0.2">
      <c r="A250" s="2" t="s">
        <v>57</v>
      </c>
    </row>
    <row r="251" spans="1:17" x14ac:dyDescent="0.2">
      <c r="A251" s="2">
        <v>5</v>
      </c>
      <c r="B251" s="6" t="s">
        <v>210</v>
      </c>
      <c r="C251" s="41" t="s">
        <v>211</v>
      </c>
      <c r="D251" s="41"/>
      <c r="E251" s="41"/>
      <c r="F251" s="18"/>
      <c r="G251" s="18"/>
      <c r="H251" s="18"/>
      <c r="I251" s="18"/>
      <c r="J251" s="19"/>
      <c r="K251" s="2"/>
    </row>
    <row r="252" spans="1:17" x14ac:dyDescent="0.2">
      <c r="A252" s="2">
        <v>6</v>
      </c>
      <c r="B252" s="6" t="s">
        <v>212</v>
      </c>
      <c r="C252" s="42" t="s">
        <v>213</v>
      </c>
      <c r="D252" s="42"/>
      <c r="E252" s="42"/>
      <c r="F252" s="20"/>
      <c r="G252" s="20"/>
      <c r="H252" s="20"/>
      <c r="I252" s="20"/>
      <c r="J252" s="21"/>
      <c r="K252" s="2"/>
    </row>
    <row r="253" spans="1:17" hidden="1" x14ac:dyDescent="0.2">
      <c r="A253" s="2" t="s">
        <v>52</v>
      </c>
    </row>
    <row r="254" spans="1:17" hidden="1" x14ac:dyDescent="0.2">
      <c r="A254" s="2" t="s">
        <v>52</v>
      </c>
    </row>
    <row r="255" spans="1:17" hidden="1" x14ac:dyDescent="0.2">
      <c r="A255" s="2" t="s">
        <v>52</v>
      </c>
    </row>
    <row r="256" spans="1:17" x14ac:dyDescent="0.2">
      <c r="A256" s="2">
        <v>9</v>
      </c>
      <c r="B256" s="11" t="s">
        <v>214</v>
      </c>
      <c r="C256" s="39" t="s">
        <v>215</v>
      </c>
      <c r="D256" s="40"/>
      <c r="E256" s="40"/>
      <c r="F256" s="13" t="s">
        <v>55</v>
      </c>
      <c r="G256" s="14">
        <v>1</v>
      </c>
      <c r="H256" s="14"/>
      <c r="I256" s="15"/>
      <c r="J256" s="16">
        <f>IF(AND(G256= "",H256= ""), 0, ROUND(ROUND(I256, 2) * ROUND(IF(H256="",G256,H256),  0), 2))</f>
        <v>0</v>
      </c>
      <c r="K256" s="2"/>
      <c r="M256" s="17">
        <v>0.2</v>
      </c>
      <c r="Q256" s="2">
        <v>1459</v>
      </c>
    </row>
    <row r="257" spans="1:17" hidden="1" x14ac:dyDescent="0.2">
      <c r="A257" s="2" t="s">
        <v>41</v>
      </c>
    </row>
    <row r="258" spans="1:17" x14ac:dyDescent="0.2">
      <c r="A258" s="2">
        <v>9</v>
      </c>
      <c r="B258" s="11" t="s">
        <v>216</v>
      </c>
      <c r="C258" s="39" t="s">
        <v>217</v>
      </c>
      <c r="D258" s="40"/>
      <c r="E258" s="40"/>
      <c r="F258" s="13" t="s">
        <v>55</v>
      </c>
      <c r="G258" s="14">
        <v>1</v>
      </c>
      <c r="H258" s="14"/>
      <c r="I258" s="15"/>
      <c r="J258" s="16">
        <f>IF(AND(G258= "",H258= ""), 0, ROUND(ROUND(I258, 2) * ROUND(IF(H258="",G258,H258),  0), 2))</f>
        <v>0</v>
      </c>
      <c r="K258" s="2"/>
      <c r="M258" s="17">
        <v>0.2</v>
      </c>
      <c r="Q258" s="2">
        <v>1459</v>
      </c>
    </row>
    <row r="259" spans="1:17" hidden="1" x14ac:dyDescent="0.2">
      <c r="A259" s="2" t="s">
        <v>41</v>
      </c>
    </row>
    <row r="260" spans="1:17" x14ac:dyDescent="0.2">
      <c r="A260" s="2">
        <v>9</v>
      </c>
      <c r="B260" s="11" t="s">
        <v>218</v>
      </c>
      <c r="C260" s="39" t="s">
        <v>219</v>
      </c>
      <c r="D260" s="40"/>
      <c r="E260" s="40"/>
      <c r="F260" s="13" t="s">
        <v>55</v>
      </c>
      <c r="G260" s="14">
        <v>2</v>
      </c>
      <c r="H260" s="14"/>
      <c r="I260" s="15"/>
      <c r="J260" s="16">
        <f>IF(AND(G260= "",H260= ""), 0, ROUND(ROUND(I260, 2) * ROUND(IF(H260="",G260,H260),  0), 2))</f>
        <v>0</v>
      </c>
      <c r="K260" s="2"/>
      <c r="M260" s="17">
        <v>0.2</v>
      </c>
      <c r="Q260" s="2">
        <v>1459</v>
      </c>
    </row>
    <row r="261" spans="1:17" hidden="1" x14ac:dyDescent="0.2">
      <c r="A261" s="2" t="s">
        <v>41</v>
      </c>
    </row>
    <row r="262" spans="1:17" x14ac:dyDescent="0.2">
      <c r="A262" s="2">
        <v>9</v>
      </c>
      <c r="B262" s="11" t="s">
        <v>220</v>
      </c>
      <c r="C262" s="39" t="s">
        <v>221</v>
      </c>
      <c r="D262" s="40"/>
      <c r="E262" s="40"/>
      <c r="F262" s="13" t="s">
        <v>5</v>
      </c>
      <c r="G262" s="14">
        <v>2</v>
      </c>
      <c r="H262" s="14"/>
      <c r="I262" s="15"/>
      <c r="J262" s="16">
        <f>IF(AND(G262= "",H262= ""), 0, ROUND(ROUND(I262, 2) * ROUND(IF(H262="",G262,H262),  0), 2))</f>
        <v>0</v>
      </c>
      <c r="K262" s="2"/>
      <c r="M262" s="17">
        <v>0.2</v>
      </c>
      <c r="Q262" s="2">
        <v>1459</v>
      </c>
    </row>
    <row r="263" spans="1:17" hidden="1" x14ac:dyDescent="0.2">
      <c r="A263" s="2" t="s">
        <v>41</v>
      </c>
    </row>
    <row r="264" spans="1:17" x14ac:dyDescent="0.2">
      <c r="A264" s="2">
        <v>9</v>
      </c>
      <c r="B264" s="11" t="s">
        <v>222</v>
      </c>
      <c r="C264" s="39" t="s">
        <v>223</v>
      </c>
      <c r="D264" s="40"/>
      <c r="E264" s="40"/>
      <c r="F264" s="13" t="s">
        <v>5</v>
      </c>
      <c r="G264" s="14">
        <v>2</v>
      </c>
      <c r="H264" s="14"/>
      <c r="I264" s="15"/>
      <c r="J264" s="16">
        <f>IF(AND(G264= "",H264= ""), 0, ROUND(ROUND(I264, 2) * ROUND(IF(H264="",G264,H264),  0), 2))</f>
        <v>0</v>
      </c>
      <c r="K264" s="2"/>
      <c r="M264" s="17">
        <v>0.2</v>
      </c>
      <c r="Q264" s="2">
        <v>1459</v>
      </c>
    </row>
    <row r="265" spans="1:17" hidden="1" x14ac:dyDescent="0.2">
      <c r="A265" s="2" t="s">
        <v>41</v>
      </c>
    </row>
    <row r="266" spans="1:17" x14ac:dyDescent="0.2">
      <c r="A266" s="2">
        <v>9</v>
      </c>
      <c r="B266" s="11" t="s">
        <v>224</v>
      </c>
      <c r="C266" s="39" t="s">
        <v>225</v>
      </c>
      <c r="D266" s="40"/>
      <c r="E266" s="40"/>
      <c r="F266" s="13" t="s">
        <v>5</v>
      </c>
      <c r="G266" s="14">
        <v>1</v>
      </c>
      <c r="H266" s="14"/>
      <c r="I266" s="15"/>
      <c r="J266" s="16">
        <f>IF(AND(G266= "",H266= ""), 0, ROUND(ROUND(I266, 2) * ROUND(IF(H266="",G266,H266),  0), 2))</f>
        <v>0</v>
      </c>
      <c r="K266" s="2"/>
      <c r="M266" s="17">
        <v>0.2</v>
      </c>
      <c r="Q266" s="2">
        <v>1459</v>
      </c>
    </row>
    <row r="267" spans="1:17" hidden="1" x14ac:dyDescent="0.2">
      <c r="A267" s="2" t="s">
        <v>41</v>
      </c>
    </row>
    <row r="268" spans="1:17" x14ac:dyDescent="0.2">
      <c r="A268" s="2">
        <v>9</v>
      </c>
      <c r="B268" s="11" t="s">
        <v>226</v>
      </c>
      <c r="C268" s="39" t="s">
        <v>227</v>
      </c>
      <c r="D268" s="40"/>
      <c r="E268" s="40"/>
      <c r="F268" s="13" t="s">
        <v>5</v>
      </c>
      <c r="G268" s="14">
        <v>1</v>
      </c>
      <c r="H268" s="14"/>
      <c r="I268" s="15"/>
      <c r="J268" s="16">
        <f>IF(AND(G268= "",H268= ""), 0, ROUND(ROUND(I268, 2) * ROUND(IF(H268="",G268,H268),  0), 2))</f>
        <v>0</v>
      </c>
      <c r="K268" s="2"/>
      <c r="M268" s="17">
        <v>0.2</v>
      </c>
      <c r="Q268" s="2">
        <v>1459</v>
      </c>
    </row>
    <row r="269" spans="1:17" hidden="1" x14ac:dyDescent="0.2">
      <c r="A269" s="2" t="s">
        <v>41</v>
      </c>
    </row>
    <row r="270" spans="1:17" x14ac:dyDescent="0.2">
      <c r="A270" s="2">
        <v>9</v>
      </c>
      <c r="B270" s="11" t="s">
        <v>228</v>
      </c>
      <c r="C270" s="39" t="s">
        <v>229</v>
      </c>
      <c r="D270" s="40"/>
      <c r="E270" s="40"/>
      <c r="F270" s="13" t="s">
        <v>40</v>
      </c>
      <c r="G270" s="14">
        <v>2</v>
      </c>
      <c r="H270" s="14"/>
      <c r="I270" s="15"/>
      <c r="J270" s="16">
        <f>IF(AND(G270= "",H270= ""), 0, ROUND(ROUND(I270, 2) * ROUND(IF(H270="",G270,H270),  0), 2))</f>
        <v>0</v>
      </c>
      <c r="K270" s="2"/>
      <c r="M270" s="17">
        <v>0.2</v>
      </c>
      <c r="Q270" s="2">
        <v>1459</v>
      </c>
    </row>
    <row r="271" spans="1:17" hidden="1" x14ac:dyDescent="0.2">
      <c r="A271" s="2" t="s">
        <v>41</v>
      </c>
    </row>
    <row r="272" spans="1:17" hidden="1" x14ac:dyDescent="0.2">
      <c r="A272" s="2" t="s">
        <v>56</v>
      </c>
    </row>
    <row r="273" spans="1:11" hidden="1" x14ac:dyDescent="0.2">
      <c r="A273" s="2" t="s">
        <v>57</v>
      </c>
    </row>
    <row r="274" spans="1:11" hidden="1" x14ac:dyDescent="0.2">
      <c r="A274" s="2" t="s">
        <v>34</v>
      </c>
    </row>
    <row r="275" spans="1:11" x14ac:dyDescent="0.2">
      <c r="A275" s="2" t="s">
        <v>32</v>
      </c>
      <c r="B275" s="12"/>
      <c r="C275" s="44"/>
      <c r="D275" s="44"/>
      <c r="E275" s="44"/>
      <c r="J275" s="12"/>
    </row>
    <row r="276" spans="1:11" x14ac:dyDescent="0.2">
      <c r="B276" s="12"/>
      <c r="C276" s="47" t="s">
        <v>174</v>
      </c>
      <c r="D276" s="48"/>
      <c r="E276" s="48"/>
      <c r="F276" s="45"/>
      <c r="G276" s="45"/>
      <c r="H276" s="45"/>
      <c r="I276" s="45"/>
      <c r="J276" s="46"/>
    </row>
    <row r="277" spans="1:11" x14ac:dyDescent="0.2">
      <c r="B277" s="12"/>
      <c r="C277" s="50"/>
      <c r="D277" s="34"/>
      <c r="E277" s="34"/>
      <c r="F277" s="34"/>
      <c r="G277" s="34"/>
      <c r="H277" s="34"/>
      <c r="I277" s="34"/>
      <c r="J277" s="49"/>
    </row>
    <row r="278" spans="1:11" x14ac:dyDescent="0.2">
      <c r="B278" s="12"/>
      <c r="C278" s="53" t="s">
        <v>76</v>
      </c>
      <c r="D278" s="41"/>
      <c r="E278" s="41"/>
      <c r="F278" s="51">
        <f>SUMIF(K210:K275, IF(K209="","",K209), J210:J275)</f>
        <v>0</v>
      </c>
      <c r="G278" s="51"/>
      <c r="H278" s="51"/>
      <c r="I278" s="51"/>
      <c r="J278" s="52"/>
    </row>
    <row r="279" spans="1:11" ht="17" customHeight="1" x14ac:dyDescent="0.2">
      <c r="B279" s="12"/>
      <c r="C279" s="53" t="s">
        <v>77</v>
      </c>
      <c r="D279" s="41"/>
      <c r="E279" s="41"/>
      <c r="F279" s="51">
        <f>ROUND(SUMIF(K210:K275, IF(K209="","",K209), J210:J275) * 0.2, 2)</f>
        <v>0</v>
      </c>
      <c r="G279" s="51"/>
      <c r="H279" s="51"/>
      <c r="I279" s="51"/>
      <c r="J279" s="52"/>
    </row>
    <row r="280" spans="1:11" x14ac:dyDescent="0.2">
      <c r="B280" s="12"/>
      <c r="C280" s="56" t="s">
        <v>78</v>
      </c>
      <c r="D280" s="57"/>
      <c r="E280" s="57"/>
      <c r="F280" s="54">
        <f>SUM(F278:F279)</f>
        <v>0</v>
      </c>
      <c r="G280" s="54"/>
      <c r="H280" s="54"/>
      <c r="I280" s="54"/>
      <c r="J280" s="55"/>
    </row>
    <row r="281" spans="1:11" ht="18.5" customHeight="1" x14ac:dyDescent="0.2">
      <c r="A281" s="2">
        <v>3</v>
      </c>
      <c r="B281" s="6">
        <v>6</v>
      </c>
      <c r="C281" s="37" t="s">
        <v>230</v>
      </c>
      <c r="D281" s="37"/>
      <c r="E281" s="37"/>
      <c r="F281" s="7"/>
      <c r="G281" s="7"/>
      <c r="H281" s="7"/>
      <c r="I281" s="7"/>
      <c r="J281" s="8"/>
      <c r="K281" s="2"/>
    </row>
    <row r="282" spans="1:11" x14ac:dyDescent="0.2">
      <c r="A282" s="2">
        <v>4</v>
      </c>
      <c r="B282" s="6" t="s">
        <v>231</v>
      </c>
      <c r="C282" s="38" t="s">
        <v>232</v>
      </c>
      <c r="D282" s="38"/>
      <c r="E282" s="38"/>
      <c r="F282" s="9"/>
      <c r="G282" s="9"/>
      <c r="H282" s="9"/>
      <c r="I282" s="9"/>
      <c r="J282" s="10"/>
      <c r="K282" s="2"/>
    </row>
    <row r="283" spans="1:11" hidden="1" x14ac:dyDescent="0.2">
      <c r="A283" s="2" t="s">
        <v>37</v>
      </c>
    </row>
    <row r="284" spans="1:11" x14ac:dyDescent="0.2">
      <c r="A284" s="2">
        <v>5</v>
      </c>
      <c r="B284" s="6" t="s">
        <v>233</v>
      </c>
      <c r="C284" s="41" t="s">
        <v>234</v>
      </c>
      <c r="D284" s="41"/>
      <c r="E284" s="41"/>
      <c r="F284" s="18"/>
      <c r="G284" s="18"/>
      <c r="H284" s="18"/>
      <c r="I284" s="18"/>
      <c r="J284" s="19"/>
      <c r="K284" s="2"/>
    </row>
    <row r="285" spans="1:11" x14ac:dyDescent="0.2">
      <c r="A285" s="2">
        <v>6</v>
      </c>
      <c r="B285" s="6" t="s">
        <v>235</v>
      </c>
      <c r="C285" s="42" t="s">
        <v>236</v>
      </c>
      <c r="D285" s="42"/>
      <c r="E285" s="42"/>
      <c r="F285" s="20"/>
      <c r="G285" s="20"/>
      <c r="H285" s="20"/>
      <c r="I285" s="20"/>
      <c r="J285" s="21"/>
      <c r="K285" s="2"/>
    </row>
    <row r="286" spans="1:11" hidden="1" x14ac:dyDescent="0.2">
      <c r="A286" s="2" t="s">
        <v>52</v>
      </c>
    </row>
    <row r="287" spans="1:11" hidden="1" x14ac:dyDescent="0.2">
      <c r="A287" s="2" t="s">
        <v>56</v>
      </c>
    </row>
    <row r="288" spans="1:11" x14ac:dyDescent="0.2">
      <c r="A288" s="2">
        <v>6</v>
      </c>
      <c r="B288" s="6" t="s">
        <v>237</v>
      </c>
      <c r="C288" s="42" t="s">
        <v>238</v>
      </c>
      <c r="D288" s="42"/>
      <c r="E288" s="42"/>
      <c r="F288" s="20"/>
      <c r="G288" s="20"/>
      <c r="H288" s="20"/>
      <c r="I288" s="20"/>
      <c r="J288" s="21"/>
      <c r="K288" s="2"/>
    </row>
    <row r="289" spans="1:17" x14ac:dyDescent="0.2">
      <c r="A289" s="2">
        <v>9</v>
      </c>
      <c r="B289" s="11" t="s">
        <v>239</v>
      </c>
      <c r="C289" s="39" t="s">
        <v>240</v>
      </c>
      <c r="D289" s="40"/>
      <c r="E289" s="40"/>
      <c r="F289" s="13" t="s">
        <v>98</v>
      </c>
      <c r="G289" s="22">
        <v>15</v>
      </c>
      <c r="H289" s="22"/>
      <c r="I289" s="15"/>
      <c r="J289" s="16">
        <f>IF(AND(G289= "",H289= ""), 0, ROUND(ROUND(I289, 2) * ROUND(IF(H289="",G289,H289),  2), 2))</f>
        <v>0</v>
      </c>
      <c r="K289" s="2"/>
      <c r="M289" s="17">
        <v>0.2</v>
      </c>
      <c r="Q289" s="2">
        <v>1459</v>
      </c>
    </row>
    <row r="290" spans="1:17" hidden="1" x14ac:dyDescent="0.2">
      <c r="A290" s="2" t="s">
        <v>71</v>
      </c>
    </row>
    <row r="291" spans="1:17" hidden="1" x14ac:dyDescent="0.2">
      <c r="A291" s="2" t="s">
        <v>41</v>
      </c>
    </row>
    <row r="292" spans="1:17" x14ac:dyDescent="0.2">
      <c r="A292" s="2">
        <v>9</v>
      </c>
      <c r="B292" s="11" t="s">
        <v>241</v>
      </c>
      <c r="C292" s="39" t="s">
        <v>242</v>
      </c>
      <c r="D292" s="40"/>
      <c r="E292" s="40"/>
      <c r="F292" s="13" t="s">
        <v>98</v>
      </c>
      <c r="G292" s="22">
        <v>4.5</v>
      </c>
      <c r="H292" s="22"/>
      <c r="I292" s="15"/>
      <c r="J292" s="16">
        <f>IF(AND(G292= "",H292= ""), 0, ROUND(ROUND(I292, 2) * ROUND(IF(H292="",G292,H292),  2), 2))</f>
        <v>0</v>
      </c>
      <c r="K292" s="2"/>
      <c r="M292" s="17">
        <v>0.2</v>
      </c>
      <c r="Q292" s="2">
        <v>1459</v>
      </c>
    </row>
    <row r="293" spans="1:17" hidden="1" x14ac:dyDescent="0.2">
      <c r="A293" s="2" t="s">
        <v>71</v>
      </c>
    </row>
    <row r="294" spans="1:17" hidden="1" x14ac:dyDescent="0.2">
      <c r="A294" s="2" t="s">
        <v>41</v>
      </c>
    </row>
    <row r="295" spans="1:17" x14ac:dyDescent="0.2">
      <c r="A295" s="2">
        <v>9</v>
      </c>
      <c r="B295" s="11" t="s">
        <v>243</v>
      </c>
      <c r="C295" s="39" t="s">
        <v>244</v>
      </c>
      <c r="D295" s="40"/>
      <c r="E295" s="40"/>
      <c r="F295" s="13" t="s">
        <v>98</v>
      </c>
      <c r="G295" s="22">
        <v>34</v>
      </c>
      <c r="H295" s="22"/>
      <c r="I295" s="15"/>
      <c r="J295" s="16">
        <f>IF(AND(G295= "",H295= ""), 0, ROUND(ROUND(I295, 2) * ROUND(IF(H295="",G295,H295),  2), 2))</f>
        <v>0</v>
      </c>
      <c r="K295" s="2"/>
      <c r="M295" s="17">
        <v>0.2</v>
      </c>
      <c r="Q295" s="2">
        <v>1459</v>
      </c>
    </row>
    <row r="296" spans="1:17" hidden="1" x14ac:dyDescent="0.2">
      <c r="A296" s="2" t="s">
        <v>71</v>
      </c>
    </row>
    <row r="297" spans="1:17" hidden="1" x14ac:dyDescent="0.2">
      <c r="A297" s="2" t="s">
        <v>71</v>
      </c>
    </row>
    <row r="298" spans="1:17" hidden="1" x14ac:dyDescent="0.2">
      <c r="A298" s="2" t="s">
        <v>71</v>
      </c>
    </row>
    <row r="299" spans="1:17" hidden="1" x14ac:dyDescent="0.2">
      <c r="A299" s="2" t="s">
        <v>41</v>
      </c>
    </row>
    <row r="300" spans="1:17" x14ac:dyDescent="0.2">
      <c r="A300" s="2">
        <v>9</v>
      </c>
      <c r="B300" s="11" t="s">
        <v>245</v>
      </c>
      <c r="C300" s="39" t="s">
        <v>246</v>
      </c>
      <c r="D300" s="40"/>
      <c r="E300" s="40"/>
      <c r="F300" s="13" t="s">
        <v>40</v>
      </c>
      <c r="G300" s="14">
        <v>8</v>
      </c>
      <c r="H300" s="14"/>
      <c r="I300" s="15"/>
      <c r="J300" s="16">
        <f>IF(AND(G300= "",H300= ""), 0, ROUND(ROUND(I300, 2) * ROUND(IF(H300="",G300,H300),  0), 2))</f>
        <v>0</v>
      </c>
      <c r="K300" s="2"/>
      <c r="M300" s="17">
        <v>0.2</v>
      </c>
      <c r="Q300" s="2">
        <v>1459</v>
      </c>
    </row>
    <row r="301" spans="1:17" hidden="1" x14ac:dyDescent="0.2">
      <c r="A301" s="2" t="s">
        <v>41</v>
      </c>
    </row>
    <row r="302" spans="1:17" hidden="1" x14ac:dyDescent="0.2">
      <c r="A302" s="2" t="s">
        <v>56</v>
      </c>
    </row>
    <row r="303" spans="1:17" x14ac:dyDescent="0.2">
      <c r="A303" s="2">
        <v>6</v>
      </c>
      <c r="B303" s="6" t="s">
        <v>247</v>
      </c>
      <c r="C303" s="42" t="s">
        <v>248</v>
      </c>
      <c r="D303" s="42"/>
      <c r="E303" s="42"/>
      <c r="F303" s="20"/>
      <c r="G303" s="20"/>
      <c r="H303" s="20"/>
      <c r="I303" s="20"/>
      <c r="J303" s="21"/>
      <c r="K303" s="2"/>
    </row>
    <row r="304" spans="1:17" hidden="1" x14ac:dyDescent="0.2">
      <c r="A304" s="2" t="s">
        <v>52</v>
      </c>
    </row>
    <row r="305" spans="1:17" x14ac:dyDescent="0.2">
      <c r="A305" s="2">
        <v>9</v>
      </c>
      <c r="B305" s="11" t="s">
        <v>249</v>
      </c>
      <c r="C305" s="39" t="s">
        <v>250</v>
      </c>
      <c r="D305" s="40"/>
      <c r="E305" s="40"/>
      <c r="F305" s="13" t="s">
        <v>55</v>
      </c>
      <c r="G305" s="14">
        <v>4</v>
      </c>
      <c r="H305" s="14"/>
      <c r="I305" s="15"/>
      <c r="J305" s="16">
        <f>IF(AND(G305= "",H305= ""), 0, ROUND(ROUND(I305, 2) * ROUND(IF(H305="",G305,H305),  0), 2))</f>
        <v>0</v>
      </c>
      <c r="K305" s="2"/>
      <c r="M305" s="17">
        <v>0.2</v>
      </c>
      <c r="Q305" s="2">
        <v>1459</v>
      </c>
    </row>
    <row r="306" spans="1:17" hidden="1" x14ac:dyDescent="0.2">
      <c r="A306" s="2" t="s">
        <v>71</v>
      </c>
    </row>
    <row r="307" spans="1:17" hidden="1" x14ac:dyDescent="0.2">
      <c r="A307" s="2" t="s">
        <v>41</v>
      </c>
    </row>
    <row r="308" spans="1:17" hidden="1" x14ac:dyDescent="0.2">
      <c r="A308" s="2" t="s">
        <v>56</v>
      </c>
    </row>
    <row r="309" spans="1:17" hidden="1" x14ac:dyDescent="0.2">
      <c r="A309" s="2" t="s">
        <v>57</v>
      </c>
    </row>
    <row r="310" spans="1:17" x14ac:dyDescent="0.2">
      <c r="A310" s="2">
        <v>5</v>
      </c>
      <c r="B310" s="6" t="s">
        <v>251</v>
      </c>
      <c r="C310" s="41" t="s">
        <v>252</v>
      </c>
      <c r="D310" s="41"/>
      <c r="E310" s="41"/>
      <c r="F310" s="18"/>
      <c r="G310" s="18"/>
      <c r="H310" s="18"/>
      <c r="I310" s="18"/>
      <c r="J310" s="19"/>
      <c r="K310" s="2"/>
    </row>
    <row r="311" spans="1:17" hidden="1" x14ac:dyDescent="0.2">
      <c r="A311" s="2" t="s">
        <v>197</v>
      </c>
    </row>
    <row r="312" spans="1:17" hidden="1" x14ac:dyDescent="0.2">
      <c r="A312" s="2" t="s">
        <v>57</v>
      </c>
    </row>
    <row r="313" spans="1:17" hidden="1" x14ac:dyDescent="0.2">
      <c r="A313" s="2" t="s">
        <v>34</v>
      </c>
    </row>
    <row r="314" spans="1:17" ht="17" customHeight="1" x14ac:dyDescent="0.2">
      <c r="A314" s="2">
        <v>4</v>
      </c>
      <c r="B314" s="6" t="s">
        <v>253</v>
      </c>
      <c r="C314" s="38" t="s">
        <v>254</v>
      </c>
      <c r="D314" s="38"/>
      <c r="E314" s="38"/>
      <c r="F314" s="9"/>
      <c r="G314" s="9"/>
      <c r="H314" s="9"/>
      <c r="I314" s="9"/>
      <c r="J314" s="10"/>
      <c r="K314" s="2"/>
    </row>
    <row r="315" spans="1:17" x14ac:dyDescent="0.2">
      <c r="A315" s="2">
        <v>5</v>
      </c>
      <c r="B315" s="6" t="s">
        <v>255</v>
      </c>
      <c r="C315" s="41" t="s">
        <v>256</v>
      </c>
      <c r="D315" s="41"/>
      <c r="E315" s="41"/>
      <c r="F315" s="18"/>
      <c r="G315" s="18"/>
      <c r="H315" s="18"/>
      <c r="I315" s="18"/>
      <c r="J315" s="19"/>
      <c r="K315" s="2"/>
    </row>
    <row r="316" spans="1:17" ht="27.25" customHeight="1" x14ac:dyDescent="0.2">
      <c r="A316" s="2">
        <v>6</v>
      </c>
      <c r="B316" s="6" t="s">
        <v>257</v>
      </c>
      <c r="C316" s="42" t="s">
        <v>258</v>
      </c>
      <c r="D316" s="42"/>
      <c r="E316" s="42"/>
      <c r="F316" s="20"/>
      <c r="G316" s="20"/>
      <c r="H316" s="20"/>
      <c r="I316" s="20"/>
      <c r="J316" s="21"/>
      <c r="K316" s="2"/>
    </row>
    <row r="317" spans="1:17" hidden="1" x14ac:dyDescent="0.2">
      <c r="A317" s="2" t="s">
        <v>52</v>
      </c>
    </row>
    <row r="318" spans="1:17" hidden="1" x14ac:dyDescent="0.2">
      <c r="A318" s="2" t="s">
        <v>52</v>
      </c>
    </row>
    <row r="319" spans="1:17" hidden="1" x14ac:dyDescent="0.2">
      <c r="A319" s="2" t="s">
        <v>52</v>
      </c>
    </row>
    <row r="320" spans="1:17" x14ac:dyDescent="0.2">
      <c r="A320" s="2">
        <v>9</v>
      </c>
      <c r="B320" s="11" t="s">
        <v>259</v>
      </c>
      <c r="C320" s="39" t="s">
        <v>260</v>
      </c>
      <c r="D320" s="40"/>
      <c r="E320" s="40"/>
      <c r="F320" s="13" t="s">
        <v>98</v>
      </c>
      <c r="G320" s="22">
        <v>20</v>
      </c>
      <c r="H320" s="22"/>
      <c r="I320" s="15"/>
      <c r="J320" s="16">
        <f>IF(AND(G320= "",H320= ""), 0, ROUND(ROUND(I320, 2) * ROUND(IF(H320="",G320,H320),  2), 2))</f>
        <v>0</v>
      </c>
      <c r="K320" s="2"/>
      <c r="M320" s="17">
        <v>0.2</v>
      </c>
      <c r="Q320" s="2">
        <v>1459</v>
      </c>
    </row>
    <row r="321" spans="1:17" hidden="1" x14ac:dyDescent="0.2">
      <c r="A321" s="2" t="s">
        <v>41</v>
      </c>
    </row>
    <row r="322" spans="1:17" x14ac:dyDescent="0.2">
      <c r="A322" s="2">
        <v>9</v>
      </c>
      <c r="B322" s="11" t="s">
        <v>261</v>
      </c>
      <c r="C322" s="39" t="s">
        <v>262</v>
      </c>
      <c r="D322" s="40"/>
      <c r="E322" s="40"/>
      <c r="F322" s="13" t="s">
        <v>98</v>
      </c>
      <c r="G322" s="22">
        <v>40</v>
      </c>
      <c r="H322" s="22"/>
      <c r="I322" s="15"/>
      <c r="J322" s="16">
        <f>IF(AND(G322= "",H322= ""), 0, ROUND(ROUND(I322, 2) * ROUND(IF(H322="",G322,H322),  2), 2))</f>
        <v>0</v>
      </c>
      <c r="K322" s="2"/>
      <c r="M322" s="17">
        <v>0.2</v>
      </c>
      <c r="Q322" s="2">
        <v>1459</v>
      </c>
    </row>
    <row r="323" spans="1:17" hidden="1" x14ac:dyDescent="0.2">
      <c r="A323" s="2" t="s">
        <v>71</v>
      </c>
    </row>
    <row r="324" spans="1:17" hidden="1" x14ac:dyDescent="0.2">
      <c r="A324" s="2" t="s">
        <v>71</v>
      </c>
    </row>
    <row r="325" spans="1:17" hidden="1" x14ac:dyDescent="0.2">
      <c r="A325" s="2" t="s">
        <v>41</v>
      </c>
    </row>
    <row r="326" spans="1:17" hidden="1" x14ac:dyDescent="0.2">
      <c r="A326" s="2" t="s">
        <v>56</v>
      </c>
    </row>
    <row r="327" spans="1:17" x14ac:dyDescent="0.2">
      <c r="A327" s="2">
        <v>6</v>
      </c>
      <c r="B327" s="6" t="s">
        <v>263</v>
      </c>
      <c r="C327" s="42" t="s">
        <v>264</v>
      </c>
      <c r="D327" s="42"/>
      <c r="E327" s="42"/>
      <c r="F327" s="20"/>
      <c r="G327" s="20"/>
      <c r="H327" s="20"/>
      <c r="I327" s="20"/>
      <c r="J327" s="21"/>
      <c r="K327" s="2"/>
    </row>
    <row r="328" spans="1:17" hidden="1" x14ac:dyDescent="0.2">
      <c r="A328" s="2" t="s">
        <v>52</v>
      </c>
    </row>
    <row r="329" spans="1:17" x14ac:dyDescent="0.2">
      <c r="A329" s="2">
        <v>9</v>
      </c>
      <c r="B329" s="11" t="s">
        <v>265</v>
      </c>
      <c r="C329" s="39" t="s">
        <v>266</v>
      </c>
      <c r="D329" s="40"/>
      <c r="E329" s="40"/>
      <c r="F329" s="13" t="s">
        <v>5</v>
      </c>
      <c r="G329" s="14">
        <v>4</v>
      </c>
      <c r="H329" s="14"/>
      <c r="I329" s="15"/>
      <c r="J329" s="16">
        <f>IF(AND(G329= "",H329= ""), 0, ROUND(ROUND(I329, 2) * ROUND(IF(H329="",G329,H329),  0), 2))</f>
        <v>0</v>
      </c>
      <c r="K329" s="2"/>
      <c r="M329" s="17">
        <v>0.2</v>
      </c>
      <c r="Q329" s="2">
        <v>1459</v>
      </c>
    </row>
    <row r="330" spans="1:17" hidden="1" x14ac:dyDescent="0.2">
      <c r="A330" s="2" t="s">
        <v>71</v>
      </c>
    </row>
    <row r="331" spans="1:17" hidden="1" x14ac:dyDescent="0.2">
      <c r="A331" s="2" t="s">
        <v>125</v>
      </c>
    </row>
    <row r="332" spans="1:17" hidden="1" x14ac:dyDescent="0.2">
      <c r="A332" s="2" t="s">
        <v>41</v>
      </c>
    </row>
    <row r="333" spans="1:17" x14ac:dyDescent="0.2">
      <c r="A333" s="2">
        <v>9</v>
      </c>
      <c r="B333" s="11" t="s">
        <v>267</v>
      </c>
      <c r="C333" s="39" t="s">
        <v>268</v>
      </c>
      <c r="D333" s="40"/>
      <c r="E333" s="40"/>
      <c r="F333" s="13" t="s">
        <v>5</v>
      </c>
      <c r="G333" s="14">
        <v>15</v>
      </c>
      <c r="H333" s="14"/>
      <c r="I333" s="15"/>
      <c r="J333" s="16">
        <f>IF(AND(G333= "",H333= ""), 0, ROUND(ROUND(I333, 2) * ROUND(IF(H333="",G333,H333),  0), 2))</f>
        <v>0</v>
      </c>
      <c r="K333" s="2"/>
      <c r="M333" s="17">
        <v>0.2</v>
      </c>
      <c r="Q333" s="2">
        <v>1459</v>
      </c>
    </row>
    <row r="334" spans="1:17" hidden="1" x14ac:dyDescent="0.2">
      <c r="A334" s="2" t="s">
        <v>71</v>
      </c>
    </row>
    <row r="335" spans="1:17" hidden="1" x14ac:dyDescent="0.2">
      <c r="A335" s="2" t="s">
        <v>125</v>
      </c>
    </row>
    <row r="336" spans="1:17" hidden="1" x14ac:dyDescent="0.2">
      <c r="A336" s="2" t="s">
        <v>41</v>
      </c>
    </row>
    <row r="337" spans="1:17" hidden="1" x14ac:dyDescent="0.2">
      <c r="A337" s="2" t="s">
        <v>56</v>
      </c>
    </row>
    <row r="338" spans="1:17" hidden="1" x14ac:dyDescent="0.2">
      <c r="A338" s="2" t="s">
        <v>57</v>
      </c>
    </row>
    <row r="339" spans="1:17" x14ac:dyDescent="0.2">
      <c r="A339" s="2">
        <v>5</v>
      </c>
      <c r="B339" s="6" t="s">
        <v>269</v>
      </c>
      <c r="C339" s="41" t="s">
        <v>270</v>
      </c>
      <c r="D339" s="41"/>
      <c r="E339" s="41"/>
      <c r="F339" s="18"/>
      <c r="G339" s="18"/>
      <c r="H339" s="18"/>
      <c r="I339" s="18"/>
      <c r="J339" s="19"/>
      <c r="K339" s="2"/>
    </row>
    <row r="340" spans="1:17" hidden="1" x14ac:dyDescent="0.2">
      <c r="A340" s="2" t="s">
        <v>197</v>
      </c>
    </row>
    <row r="341" spans="1:17" x14ac:dyDescent="0.2">
      <c r="A341" s="2">
        <v>9</v>
      </c>
      <c r="B341" s="11" t="s">
        <v>271</v>
      </c>
      <c r="C341" s="39" t="s">
        <v>272</v>
      </c>
      <c r="D341" s="40"/>
      <c r="E341" s="40"/>
      <c r="F341" s="13" t="s">
        <v>98</v>
      </c>
      <c r="G341" s="22">
        <v>40</v>
      </c>
      <c r="H341" s="22"/>
      <c r="I341" s="15"/>
      <c r="J341" s="16">
        <f>IF(AND(G341= "",H341= ""), 0, ROUND(ROUND(I341, 2) * ROUND(IF(H341="",G341,H341),  2), 2))</f>
        <v>0</v>
      </c>
      <c r="K341" s="2"/>
      <c r="M341" s="17">
        <v>0.2</v>
      </c>
      <c r="Q341" s="2">
        <v>1459</v>
      </c>
    </row>
    <row r="342" spans="1:17" hidden="1" x14ac:dyDescent="0.2">
      <c r="A342" s="2" t="s">
        <v>71</v>
      </c>
    </row>
    <row r="343" spans="1:17" hidden="1" x14ac:dyDescent="0.2">
      <c r="A343" s="2" t="s">
        <v>71</v>
      </c>
    </row>
    <row r="344" spans="1:17" hidden="1" x14ac:dyDescent="0.2">
      <c r="A344" s="2" t="s">
        <v>41</v>
      </c>
    </row>
    <row r="345" spans="1:17" x14ac:dyDescent="0.2">
      <c r="A345" s="2">
        <v>9</v>
      </c>
      <c r="B345" s="11" t="s">
        <v>273</v>
      </c>
      <c r="C345" s="39" t="s">
        <v>274</v>
      </c>
      <c r="D345" s="40"/>
      <c r="E345" s="40"/>
      <c r="F345" s="13" t="s">
        <v>5</v>
      </c>
      <c r="G345" s="14">
        <v>9</v>
      </c>
      <c r="H345" s="14"/>
      <c r="I345" s="15"/>
      <c r="J345" s="16">
        <f>IF(AND(G345= "",H345= ""), 0, ROUND(ROUND(I345, 2) * ROUND(IF(H345="",G345,H345),  0), 2))</f>
        <v>0</v>
      </c>
      <c r="K345" s="2"/>
      <c r="M345" s="17">
        <v>0.2</v>
      </c>
      <c r="Q345" s="2">
        <v>1459</v>
      </c>
    </row>
    <row r="346" spans="1:17" hidden="1" x14ac:dyDescent="0.2">
      <c r="A346" s="2" t="s">
        <v>71</v>
      </c>
    </row>
    <row r="347" spans="1:17" hidden="1" x14ac:dyDescent="0.2">
      <c r="A347" s="2" t="s">
        <v>41</v>
      </c>
    </row>
    <row r="348" spans="1:17" x14ac:dyDescent="0.2">
      <c r="A348" s="2">
        <v>9</v>
      </c>
      <c r="B348" s="11" t="s">
        <v>275</v>
      </c>
      <c r="C348" s="39" t="s">
        <v>276</v>
      </c>
      <c r="D348" s="40"/>
      <c r="E348" s="40"/>
      <c r="F348" s="13" t="s">
        <v>5</v>
      </c>
      <c r="G348" s="14">
        <v>15</v>
      </c>
      <c r="H348" s="14"/>
      <c r="I348" s="15"/>
      <c r="J348" s="16">
        <f>IF(AND(G348= "",H348= ""), 0, ROUND(ROUND(I348, 2) * ROUND(IF(H348="",G348,H348),  0), 2))</f>
        <v>0</v>
      </c>
      <c r="K348" s="2"/>
      <c r="M348" s="17">
        <v>0.2</v>
      </c>
      <c r="Q348" s="2">
        <v>1459</v>
      </c>
    </row>
    <row r="349" spans="1:17" hidden="1" x14ac:dyDescent="0.2">
      <c r="A349" s="2" t="s">
        <v>71</v>
      </c>
    </row>
    <row r="350" spans="1:17" hidden="1" x14ac:dyDescent="0.2">
      <c r="A350" s="2" t="s">
        <v>41</v>
      </c>
    </row>
    <row r="351" spans="1:17" hidden="1" x14ac:dyDescent="0.2">
      <c r="A351" s="2" t="s">
        <v>57</v>
      </c>
    </row>
    <row r="352" spans="1:17" hidden="1" x14ac:dyDescent="0.2">
      <c r="A352" s="2" t="s">
        <v>34</v>
      </c>
    </row>
    <row r="353" spans="1:17" x14ac:dyDescent="0.2">
      <c r="A353" s="2">
        <v>4</v>
      </c>
      <c r="B353" s="6" t="s">
        <v>277</v>
      </c>
      <c r="C353" s="38" t="s">
        <v>278</v>
      </c>
      <c r="D353" s="38"/>
      <c r="E353" s="38"/>
      <c r="F353" s="9"/>
      <c r="G353" s="9"/>
      <c r="H353" s="9"/>
      <c r="I353" s="9"/>
      <c r="J353" s="10"/>
      <c r="K353" s="2"/>
    </row>
    <row r="354" spans="1:17" x14ac:dyDescent="0.2">
      <c r="A354" s="2">
        <v>6</v>
      </c>
      <c r="B354" s="6" t="s">
        <v>279</v>
      </c>
      <c r="C354" s="42" t="s">
        <v>280</v>
      </c>
      <c r="D354" s="42"/>
      <c r="E354" s="42"/>
      <c r="F354" s="20"/>
      <c r="G354" s="20"/>
      <c r="H354" s="20"/>
      <c r="I354" s="20"/>
      <c r="J354" s="21"/>
      <c r="K354" s="2"/>
    </row>
    <row r="355" spans="1:17" hidden="1" x14ac:dyDescent="0.2">
      <c r="A355" s="2" t="s">
        <v>52</v>
      </c>
    </row>
    <row r="356" spans="1:17" hidden="1" x14ac:dyDescent="0.2">
      <c r="A356" s="2" t="s">
        <v>52</v>
      </c>
    </row>
    <row r="357" spans="1:17" x14ac:dyDescent="0.2">
      <c r="A357" s="2">
        <v>9</v>
      </c>
      <c r="B357" s="11" t="s">
        <v>281</v>
      </c>
      <c r="C357" s="39" t="s">
        <v>282</v>
      </c>
      <c r="D357" s="40"/>
      <c r="E357" s="40"/>
      <c r="F357" s="13" t="s">
        <v>5</v>
      </c>
      <c r="G357" s="14">
        <v>3</v>
      </c>
      <c r="H357" s="14"/>
      <c r="I357" s="15"/>
      <c r="J357" s="16">
        <f>IF(AND(G357= "",H357= ""), 0, ROUND(ROUND(I357, 2) * ROUND(IF(H357="",G357,H357),  0), 2))</f>
        <v>0</v>
      </c>
      <c r="K357" s="2"/>
      <c r="M357" s="17">
        <v>0.2</v>
      </c>
      <c r="Q357" s="2">
        <v>1459</v>
      </c>
    </row>
    <row r="358" spans="1:17" hidden="1" x14ac:dyDescent="0.2">
      <c r="A358" s="2" t="s">
        <v>65</v>
      </c>
    </row>
    <row r="359" spans="1:17" hidden="1" x14ac:dyDescent="0.2">
      <c r="A359" s="2" t="s">
        <v>71</v>
      </c>
    </row>
    <row r="360" spans="1:17" hidden="1" x14ac:dyDescent="0.2">
      <c r="A360" s="2" t="s">
        <v>41</v>
      </c>
    </row>
    <row r="361" spans="1:17" x14ac:dyDescent="0.2">
      <c r="A361" s="2">
        <v>9</v>
      </c>
      <c r="B361" s="11" t="s">
        <v>283</v>
      </c>
      <c r="C361" s="39" t="s">
        <v>284</v>
      </c>
      <c r="D361" s="40"/>
      <c r="E361" s="40"/>
      <c r="F361" s="13" t="s">
        <v>5</v>
      </c>
      <c r="G361" s="14">
        <v>1</v>
      </c>
      <c r="H361" s="14"/>
      <c r="I361" s="15"/>
      <c r="J361" s="16">
        <f>IF(AND(G361= "",H361= ""), 0, ROUND(ROUND(I361, 2) * ROUND(IF(H361="",G361,H361),  0), 2))</f>
        <v>0</v>
      </c>
      <c r="K361" s="2"/>
      <c r="M361" s="17">
        <v>0.2</v>
      </c>
      <c r="Q361" s="2">
        <v>1459</v>
      </c>
    </row>
    <row r="362" spans="1:17" hidden="1" x14ac:dyDescent="0.2">
      <c r="A362" s="2" t="s">
        <v>65</v>
      </c>
    </row>
    <row r="363" spans="1:17" hidden="1" x14ac:dyDescent="0.2">
      <c r="A363" s="2" t="s">
        <v>71</v>
      </c>
    </row>
    <row r="364" spans="1:17" hidden="1" x14ac:dyDescent="0.2">
      <c r="A364" s="2" t="s">
        <v>41</v>
      </c>
    </row>
    <row r="365" spans="1:17" hidden="1" x14ac:dyDescent="0.2">
      <c r="A365" s="2" t="s">
        <v>56</v>
      </c>
    </row>
    <row r="366" spans="1:17" x14ac:dyDescent="0.2">
      <c r="A366" s="2">
        <v>6</v>
      </c>
      <c r="B366" s="6" t="s">
        <v>285</v>
      </c>
      <c r="C366" s="42" t="s">
        <v>286</v>
      </c>
      <c r="D366" s="42"/>
      <c r="E366" s="42"/>
      <c r="F366" s="20"/>
      <c r="G366" s="20"/>
      <c r="H366" s="20"/>
      <c r="I366" s="20"/>
      <c r="J366" s="21"/>
      <c r="K366" s="2"/>
    </row>
    <row r="367" spans="1:17" hidden="1" x14ac:dyDescent="0.2">
      <c r="A367" s="2" t="s">
        <v>52</v>
      </c>
    </row>
    <row r="368" spans="1:17" x14ac:dyDescent="0.2">
      <c r="A368" s="2">
        <v>9</v>
      </c>
      <c r="B368" s="11" t="s">
        <v>287</v>
      </c>
      <c r="C368" s="39" t="s">
        <v>288</v>
      </c>
      <c r="D368" s="40"/>
      <c r="E368" s="40"/>
      <c r="F368" s="13" t="s">
        <v>5</v>
      </c>
      <c r="G368" s="14">
        <v>4</v>
      </c>
      <c r="H368" s="14"/>
      <c r="I368" s="15"/>
      <c r="J368" s="16">
        <f>IF(AND(G368= "",H368= ""), 0, ROUND(ROUND(I368, 2) * ROUND(IF(H368="",G368,H368),  0), 2))</f>
        <v>0</v>
      </c>
      <c r="K368" s="2"/>
      <c r="M368" s="17">
        <v>0.2</v>
      </c>
      <c r="Q368" s="2">
        <v>1459</v>
      </c>
    </row>
    <row r="369" spans="1:17" hidden="1" x14ac:dyDescent="0.2">
      <c r="A369" s="2" t="s">
        <v>71</v>
      </c>
    </row>
    <row r="370" spans="1:17" hidden="1" x14ac:dyDescent="0.2">
      <c r="A370" s="2" t="s">
        <v>41</v>
      </c>
    </row>
    <row r="371" spans="1:17" hidden="1" x14ac:dyDescent="0.2">
      <c r="A371" s="2" t="s">
        <v>56</v>
      </c>
    </row>
    <row r="372" spans="1:17" hidden="1" x14ac:dyDescent="0.2">
      <c r="A372" s="2" t="s">
        <v>34</v>
      </c>
    </row>
    <row r="373" spans="1:17" x14ac:dyDescent="0.2">
      <c r="A373" s="2">
        <v>4</v>
      </c>
      <c r="B373" s="6" t="s">
        <v>289</v>
      </c>
      <c r="C373" s="38" t="s">
        <v>290</v>
      </c>
      <c r="D373" s="38"/>
      <c r="E373" s="38"/>
      <c r="F373" s="9"/>
      <c r="G373" s="9"/>
      <c r="H373" s="9"/>
      <c r="I373" s="9"/>
      <c r="J373" s="10"/>
      <c r="K373" s="2"/>
    </row>
    <row r="374" spans="1:17" hidden="1" x14ac:dyDescent="0.2">
      <c r="A374" s="2" t="s">
        <v>37</v>
      </c>
    </row>
    <row r="375" spans="1:17" hidden="1" x14ac:dyDescent="0.2">
      <c r="A375" s="2" t="s">
        <v>37</v>
      </c>
    </row>
    <row r="376" spans="1:17" hidden="1" x14ac:dyDescent="0.2">
      <c r="A376" s="2" t="s">
        <v>37</v>
      </c>
    </row>
    <row r="377" spans="1:17" hidden="1" x14ac:dyDescent="0.2">
      <c r="A377" s="2" t="s">
        <v>37</v>
      </c>
    </row>
    <row r="378" spans="1:17" x14ac:dyDescent="0.2">
      <c r="A378" s="2">
        <v>6</v>
      </c>
      <c r="B378" s="6" t="s">
        <v>291</v>
      </c>
      <c r="C378" s="42" t="s">
        <v>292</v>
      </c>
      <c r="D378" s="42"/>
      <c r="E378" s="42"/>
      <c r="F378" s="20"/>
      <c r="G378" s="20"/>
      <c r="H378" s="20"/>
      <c r="I378" s="20"/>
      <c r="J378" s="21"/>
      <c r="K378" s="2"/>
    </row>
    <row r="379" spans="1:17" hidden="1" x14ac:dyDescent="0.2">
      <c r="A379" s="2" t="s">
        <v>52</v>
      </c>
    </row>
    <row r="380" spans="1:17" hidden="1" x14ac:dyDescent="0.2">
      <c r="A380" s="2" t="s">
        <v>52</v>
      </c>
    </row>
    <row r="381" spans="1:17" hidden="1" x14ac:dyDescent="0.2">
      <c r="A381" s="2" t="s">
        <v>293</v>
      </c>
    </row>
    <row r="382" spans="1:17" hidden="1" x14ac:dyDescent="0.2">
      <c r="A382" s="2" t="s">
        <v>52</v>
      </c>
    </row>
    <row r="383" spans="1:17" hidden="1" x14ac:dyDescent="0.2">
      <c r="A383" s="2" t="s">
        <v>52</v>
      </c>
    </row>
    <row r="384" spans="1:17" x14ac:dyDescent="0.2">
      <c r="A384" s="2">
        <v>9</v>
      </c>
      <c r="B384" s="11" t="s">
        <v>294</v>
      </c>
      <c r="C384" s="39" t="s">
        <v>295</v>
      </c>
      <c r="D384" s="40"/>
      <c r="E384" s="40"/>
      <c r="F384" s="13" t="s">
        <v>5</v>
      </c>
      <c r="G384" s="14">
        <v>3</v>
      </c>
      <c r="H384" s="14"/>
      <c r="I384" s="15"/>
      <c r="J384" s="16">
        <f>IF(AND(G384= "",H384= ""), 0, ROUND(ROUND(I384, 2) * ROUND(IF(H384="",G384,H384),  0), 2))</f>
        <v>0</v>
      </c>
      <c r="K384" s="2"/>
      <c r="M384" s="17">
        <v>0.2</v>
      </c>
      <c r="Q384" s="2">
        <v>1459</v>
      </c>
    </row>
    <row r="385" spans="1:17" hidden="1" x14ac:dyDescent="0.2">
      <c r="A385" s="2" t="s">
        <v>71</v>
      </c>
    </row>
    <row r="386" spans="1:17" hidden="1" x14ac:dyDescent="0.2">
      <c r="A386" s="2" t="s">
        <v>71</v>
      </c>
    </row>
    <row r="387" spans="1:17" hidden="1" x14ac:dyDescent="0.2">
      <c r="A387" s="2" t="s">
        <v>41</v>
      </c>
    </row>
    <row r="388" spans="1:17" x14ac:dyDescent="0.2">
      <c r="A388" s="2">
        <v>9</v>
      </c>
      <c r="B388" s="11" t="s">
        <v>296</v>
      </c>
      <c r="C388" s="39" t="s">
        <v>297</v>
      </c>
      <c r="D388" s="40"/>
      <c r="E388" s="40"/>
      <c r="F388" s="13" t="s">
        <v>5</v>
      </c>
      <c r="G388" s="14">
        <v>2</v>
      </c>
      <c r="H388" s="14"/>
      <c r="I388" s="15"/>
      <c r="J388" s="16">
        <f>IF(AND(G388= "",H388= ""), 0, ROUND(ROUND(I388, 2) * ROUND(IF(H388="",G388,H388),  0), 2))</f>
        <v>0</v>
      </c>
      <c r="K388" s="2"/>
      <c r="M388" s="17">
        <v>0.2</v>
      </c>
      <c r="Q388" s="2">
        <v>1459</v>
      </c>
    </row>
    <row r="389" spans="1:17" hidden="1" x14ac:dyDescent="0.2">
      <c r="A389" s="2" t="s">
        <v>71</v>
      </c>
    </row>
    <row r="390" spans="1:17" hidden="1" x14ac:dyDescent="0.2">
      <c r="A390" s="2" t="s">
        <v>41</v>
      </c>
    </row>
    <row r="391" spans="1:17" x14ac:dyDescent="0.2">
      <c r="A391" s="2">
        <v>9</v>
      </c>
      <c r="B391" s="11" t="s">
        <v>298</v>
      </c>
      <c r="C391" s="39" t="s">
        <v>299</v>
      </c>
      <c r="D391" s="40"/>
      <c r="E391" s="40"/>
      <c r="F391" s="13" t="s">
        <v>5</v>
      </c>
      <c r="G391" s="14">
        <v>2</v>
      </c>
      <c r="H391" s="14"/>
      <c r="I391" s="15"/>
      <c r="J391" s="16">
        <f>IF(AND(G391= "",H391= ""), 0, ROUND(ROUND(I391, 2) * ROUND(IF(H391="",G391,H391),  0), 2))</f>
        <v>0</v>
      </c>
      <c r="K391" s="2"/>
      <c r="M391" s="17">
        <v>0.2</v>
      </c>
      <c r="Q391" s="2">
        <v>1459</v>
      </c>
    </row>
    <row r="392" spans="1:17" hidden="1" x14ac:dyDescent="0.2">
      <c r="A392" s="2" t="s">
        <v>71</v>
      </c>
    </row>
    <row r="393" spans="1:17" hidden="1" x14ac:dyDescent="0.2">
      <c r="A393" s="2" t="s">
        <v>41</v>
      </c>
    </row>
    <row r="394" spans="1:17" hidden="1" x14ac:dyDescent="0.2">
      <c r="A394" s="2" t="s">
        <v>56</v>
      </c>
    </row>
    <row r="395" spans="1:17" x14ac:dyDescent="0.2">
      <c r="A395" s="2">
        <v>6</v>
      </c>
      <c r="B395" s="6" t="s">
        <v>300</v>
      </c>
      <c r="C395" s="42" t="s">
        <v>301</v>
      </c>
      <c r="D395" s="42"/>
      <c r="E395" s="42"/>
      <c r="F395" s="20"/>
      <c r="G395" s="20"/>
      <c r="H395" s="20"/>
      <c r="I395" s="20"/>
      <c r="J395" s="21"/>
      <c r="K395" s="2"/>
    </row>
    <row r="396" spans="1:17" hidden="1" x14ac:dyDescent="0.2">
      <c r="A396" s="2" t="s">
        <v>52</v>
      </c>
    </row>
    <row r="397" spans="1:17" hidden="1" x14ac:dyDescent="0.2">
      <c r="A397" s="2" t="s">
        <v>52</v>
      </c>
    </row>
    <row r="398" spans="1:17" hidden="1" x14ac:dyDescent="0.2">
      <c r="A398" s="2" t="s">
        <v>52</v>
      </c>
    </row>
    <row r="399" spans="1:17" hidden="1" x14ac:dyDescent="0.2">
      <c r="A399" s="2" t="s">
        <v>52</v>
      </c>
    </row>
    <row r="400" spans="1:17" hidden="1" x14ac:dyDescent="0.2">
      <c r="A400" s="2" t="s">
        <v>293</v>
      </c>
    </row>
    <row r="401" spans="1:17" x14ac:dyDescent="0.2">
      <c r="A401" s="2">
        <v>9</v>
      </c>
      <c r="B401" s="11" t="s">
        <v>302</v>
      </c>
      <c r="C401" s="39" t="s">
        <v>303</v>
      </c>
      <c r="D401" s="40"/>
      <c r="E401" s="40"/>
      <c r="F401" s="13" t="s">
        <v>5</v>
      </c>
      <c r="G401" s="14">
        <v>4</v>
      </c>
      <c r="H401" s="14"/>
      <c r="I401" s="15"/>
      <c r="J401" s="16">
        <f>IF(AND(G401= "",H401= ""), 0, ROUND(ROUND(I401, 2) * ROUND(IF(H401="",G401,H401),  0), 2))</f>
        <v>0</v>
      </c>
      <c r="K401" s="2"/>
      <c r="M401" s="17">
        <v>0.2</v>
      </c>
      <c r="Q401" s="2">
        <v>1459</v>
      </c>
    </row>
    <row r="402" spans="1:17" hidden="1" x14ac:dyDescent="0.2">
      <c r="A402" s="2" t="s">
        <v>41</v>
      </c>
    </row>
    <row r="403" spans="1:17" hidden="1" x14ac:dyDescent="0.2">
      <c r="A403" s="2" t="s">
        <v>56</v>
      </c>
    </row>
    <row r="404" spans="1:17" x14ac:dyDescent="0.2">
      <c r="A404" s="2">
        <v>6</v>
      </c>
      <c r="B404" s="6" t="s">
        <v>304</v>
      </c>
      <c r="C404" s="42" t="s">
        <v>305</v>
      </c>
      <c r="D404" s="42"/>
      <c r="E404" s="42"/>
      <c r="F404" s="20"/>
      <c r="G404" s="20"/>
      <c r="H404" s="20"/>
      <c r="I404" s="20"/>
      <c r="J404" s="21"/>
      <c r="K404" s="2"/>
    </row>
    <row r="405" spans="1:17" hidden="1" x14ac:dyDescent="0.2">
      <c r="A405" s="2" t="s">
        <v>52</v>
      </c>
    </row>
    <row r="406" spans="1:17" hidden="1" x14ac:dyDescent="0.2">
      <c r="A406" s="2" t="s">
        <v>52</v>
      </c>
    </row>
    <row r="407" spans="1:17" hidden="1" x14ac:dyDescent="0.2">
      <c r="A407" s="2" t="s">
        <v>52</v>
      </c>
    </row>
    <row r="408" spans="1:17" hidden="1" x14ac:dyDescent="0.2">
      <c r="A408" s="2" t="s">
        <v>52</v>
      </c>
    </row>
    <row r="409" spans="1:17" hidden="1" x14ac:dyDescent="0.2">
      <c r="A409" s="2" t="s">
        <v>293</v>
      </c>
    </row>
    <row r="410" spans="1:17" x14ac:dyDescent="0.2">
      <c r="A410" s="2">
        <v>9</v>
      </c>
      <c r="B410" s="11" t="s">
        <v>306</v>
      </c>
      <c r="C410" s="39" t="s">
        <v>307</v>
      </c>
      <c r="D410" s="40"/>
      <c r="E410" s="40"/>
      <c r="F410" s="13" t="s">
        <v>5</v>
      </c>
      <c r="G410" s="14">
        <v>2</v>
      </c>
      <c r="H410" s="14"/>
      <c r="I410" s="15"/>
      <c r="J410" s="16">
        <f>IF(AND(G410= "",H410= ""), 0, ROUND(ROUND(I410, 2) * ROUND(IF(H410="",G410,H410),  0), 2))</f>
        <v>0</v>
      </c>
      <c r="K410" s="2"/>
      <c r="M410" s="17">
        <v>0.2</v>
      </c>
      <c r="Q410" s="2">
        <v>1459</v>
      </c>
    </row>
    <row r="411" spans="1:17" hidden="1" x14ac:dyDescent="0.2">
      <c r="A411" s="2" t="s">
        <v>41</v>
      </c>
    </row>
    <row r="412" spans="1:17" hidden="1" x14ac:dyDescent="0.2">
      <c r="A412" s="2" t="s">
        <v>56</v>
      </c>
    </row>
    <row r="413" spans="1:17" x14ac:dyDescent="0.2">
      <c r="A413" s="2">
        <v>6</v>
      </c>
      <c r="B413" s="6" t="s">
        <v>308</v>
      </c>
      <c r="C413" s="42" t="s">
        <v>309</v>
      </c>
      <c r="D413" s="42"/>
      <c r="E413" s="42"/>
      <c r="F413" s="20"/>
      <c r="G413" s="20"/>
      <c r="H413" s="20"/>
      <c r="I413" s="20"/>
      <c r="J413" s="21"/>
      <c r="K413" s="2"/>
    </row>
    <row r="414" spans="1:17" x14ac:dyDescent="0.2">
      <c r="A414" s="2">
        <v>8</v>
      </c>
      <c r="B414" s="11" t="s">
        <v>310</v>
      </c>
      <c r="C414" s="43" t="s">
        <v>311</v>
      </c>
      <c r="D414" s="43"/>
      <c r="E414" s="43"/>
      <c r="J414" s="12"/>
      <c r="K414" s="2"/>
    </row>
    <row r="415" spans="1:17" hidden="1" x14ac:dyDescent="0.2">
      <c r="A415" s="2" t="s">
        <v>62</v>
      </c>
    </row>
    <row r="416" spans="1:17" hidden="1" x14ac:dyDescent="0.2">
      <c r="A416" s="2" t="s">
        <v>62</v>
      </c>
    </row>
    <row r="417" spans="1:17" x14ac:dyDescent="0.2">
      <c r="A417" s="2">
        <v>9</v>
      </c>
      <c r="B417" s="11" t="s">
        <v>312</v>
      </c>
      <c r="C417" s="39" t="s">
        <v>313</v>
      </c>
      <c r="D417" s="40"/>
      <c r="E417" s="40"/>
      <c r="F417" s="13" t="s">
        <v>55</v>
      </c>
      <c r="G417" s="14">
        <v>1</v>
      </c>
      <c r="H417" s="14"/>
      <c r="I417" s="15"/>
      <c r="J417" s="16">
        <f>IF(AND(G417= "",H417= ""), 0, ROUND(ROUND(I417, 2) * ROUND(IF(H417="",G417,H417),  0), 2))</f>
        <v>0</v>
      </c>
      <c r="K417" s="2"/>
      <c r="M417" s="17">
        <v>0.2</v>
      </c>
      <c r="Q417" s="2">
        <v>1459</v>
      </c>
    </row>
    <row r="418" spans="1:17" hidden="1" x14ac:dyDescent="0.2">
      <c r="A418" s="2" t="s">
        <v>41</v>
      </c>
    </row>
    <row r="419" spans="1:17" hidden="1" x14ac:dyDescent="0.2">
      <c r="A419" s="2" t="s">
        <v>66</v>
      </c>
    </row>
    <row r="420" spans="1:17" x14ac:dyDescent="0.2">
      <c r="A420" s="2">
        <v>8</v>
      </c>
      <c r="B420" s="11" t="s">
        <v>314</v>
      </c>
      <c r="C420" s="43" t="s">
        <v>315</v>
      </c>
      <c r="D420" s="43"/>
      <c r="E420" s="43"/>
      <c r="J420" s="12"/>
      <c r="K420" s="2"/>
    </row>
    <row r="421" spans="1:17" hidden="1" x14ac:dyDescent="0.2">
      <c r="A421" s="2" t="s">
        <v>62</v>
      </c>
    </row>
    <row r="422" spans="1:17" hidden="1" x14ac:dyDescent="0.2">
      <c r="A422" s="2" t="s">
        <v>62</v>
      </c>
    </row>
    <row r="423" spans="1:17" x14ac:dyDescent="0.2">
      <c r="A423" s="2">
        <v>9</v>
      </c>
      <c r="B423" s="11" t="s">
        <v>316</v>
      </c>
      <c r="C423" s="39" t="s">
        <v>317</v>
      </c>
      <c r="D423" s="40"/>
      <c r="E423" s="40"/>
      <c r="F423" s="13" t="s">
        <v>5</v>
      </c>
      <c r="G423" s="14">
        <v>1</v>
      </c>
      <c r="H423" s="14"/>
      <c r="I423" s="15"/>
      <c r="J423" s="16">
        <f>IF(AND(G423= "",H423= ""), 0, ROUND(ROUND(I423, 2) * ROUND(IF(H423="",G423,H423),  0), 2))</f>
        <v>0</v>
      </c>
      <c r="K423" s="2"/>
      <c r="M423" s="17">
        <v>0.2</v>
      </c>
      <c r="Q423" s="2">
        <v>1459</v>
      </c>
    </row>
    <row r="424" spans="1:17" hidden="1" x14ac:dyDescent="0.2">
      <c r="A424" s="2" t="s">
        <v>41</v>
      </c>
    </row>
    <row r="425" spans="1:17" x14ac:dyDescent="0.2">
      <c r="A425" s="2">
        <v>9</v>
      </c>
      <c r="B425" s="11" t="s">
        <v>318</v>
      </c>
      <c r="C425" s="39" t="s">
        <v>319</v>
      </c>
      <c r="D425" s="40"/>
      <c r="E425" s="40"/>
      <c r="F425" s="13" t="s">
        <v>5</v>
      </c>
      <c r="G425" s="14">
        <v>1</v>
      </c>
      <c r="H425" s="14"/>
      <c r="I425" s="15"/>
      <c r="J425" s="16">
        <f>IF(AND(G425= "",H425= ""), 0, ROUND(ROUND(I425, 2) * ROUND(IF(H425="",G425,H425),  0), 2))</f>
        <v>0</v>
      </c>
      <c r="K425" s="2"/>
      <c r="M425" s="17">
        <v>0.2</v>
      </c>
      <c r="Q425" s="2">
        <v>1459</v>
      </c>
    </row>
    <row r="426" spans="1:17" hidden="1" x14ac:dyDescent="0.2">
      <c r="A426" s="2" t="s">
        <v>41</v>
      </c>
    </row>
    <row r="427" spans="1:17" hidden="1" x14ac:dyDescent="0.2">
      <c r="A427" s="2" t="s">
        <v>66</v>
      </c>
    </row>
    <row r="428" spans="1:17" x14ac:dyDescent="0.2">
      <c r="A428" s="2">
        <v>8</v>
      </c>
      <c r="B428" s="11" t="s">
        <v>320</v>
      </c>
      <c r="C428" s="43" t="s">
        <v>321</v>
      </c>
      <c r="D428" s="43"/>
      <c r="E428" s="43"/>
      <c r="J428" s="12"/>
      <c r="K428" s="2"/>
    </row>
    <row r="429" spans="1:17" hidden="1" x14ac:dyDescent="0.2">
      <c r="A429" s="2" t="s">
        <v>62</v>
      </c>
    </row>
    <row r="430" spans="1:17" ht="27.25" customHeight="1" x14ac:dyDescent="0.2">
      <c r="A430" s="2">
        <v>9</v>
      </c>
      <c r="B430" s="11" t="s">
        <v>322</v>
      </c>
      <c r="C430" s="39" t="s">
        <v>323</v>
      </c>
      <c r="D430" s="40"/>
      <c r="E430" s="40"/>
      <c r="F430" s="13" t="s">
        <v>5</v>
      </c>
      <c r="G430" s="14">
        <v>1</v>
      </c>
      <c r="H430" s="14"/>
      <c r="I430" s="15"/>
      <c r="J430" s="16">
        <f>IF(AND(G430= "",H430= ""), 0, ROUND(ROUND(I430, 2) * ROUND(IF(H430="",G430,H430),  0), 2))</f>
        <v>0</v>
      </c>
      <c r="K430" s="2"/>
      <c r="M430" s="17">
        <v>0.2</v>
      </c>
      <c r="Q430" s="2">
        <v>1459</v>
      </c>
    </row>
    <row r="431" spans="1:17" hidden="1" x14ac:dyDescent="0.2">
      <c r="A431" s="2" t="s">
        <v>41</v>
      </c>
    </row>
    <row r="432" spans="1:17" x14ac:dyDescent="0.2">
      <c r="A432" s="2">
        <v>9</v>
      </c>
      <c r="B432" s="11" t="s">
        <v>324</v>
      </c>
      <c r="C432" s="39" t="s">
        <v>325</v>
      </c>
      <c r="D432" s="40"/>
      <c r="E432" s="40"/>
      <c r="F432" s="13" t="s">
        <v>5</v>
      </c>
      <c r="G432" s="14">
        <v>1</v>
      </c>
      <c r="H432" s="14"/>
      <c r="I432" s="15"/>
      <c r="J432" s="16">
        <f>IF(AND(G432= "",H432= ""), 0, ROUND(ROUND(I432, 2) * ROUND(IF(H432="",G432,H432),  0), 2))</f>
        <v>0</v>
      </c>
      <c r="K432" s="2"/>
      <c r="M432" s="17">
        <v>0.2</v>
      </c>
      <c r="Q432" s="2">
        <v>1459</v>
      </c>
    </row>
    <row r="433" spans="1:11" hidden="1" x14ac:dyDescent="0.2">
      <c r="A433" s="2" t="s">
        <v>41</v>
      </c>
    </row>
    <row r="434" spans="1:11" hidden="1" x14ac:dyDescent="0.2">
      <c r="A434" s="2" t="s">
        <v>66</v>
      </c>
    </row>
    <row r="435" spans="1:11" hidden="1" x14ac:dyDescent="0.2">
      <c r="A435" s="2" t="s">
        <v>56</v>
      </c>
    </row>
    <row r="436" spans="1:11" hidden="1" x14ac:dyDescent="0.2">
      <c r="A436" s="2" t="s">
        <v>34</v>
      </c>
    </row>
    <row r="437" spans="1:11" x14ac:dyDescent="0.2">
      <c r="A437" s="2">
        <v>4</v>
      </c>
      <c r="B437" s="6" t="s">
        <v>326</v>
      </c>
      <c r="C437" s="38" t="s">
        <v>327</v>
      </c>
      <c r="D437" s="38"/>
      <c r="E437" s="38"/>
      <c r="F437" s="9"/>
      <c r="G437" s="9"/>
      <c r="H437" s="9"/>
      <c r="I437" s="9"/>
      <c r="J437" s="10"/>
      <c r="K437" s="2"/>
    </row>
    <row r="438" spans="1:11" hidden="1" x14ac:dyDescent="0.2">
      <c r="A438" s="2" t="s">
        <v>37</v>
      </c>
    </row>
    <row r="439" spans="1:11" hidden="1" x14ac:dyDescent="0.2">
      <c r="A439" s="2" t="s">
        <v>34</v>
      </c>
    </row>
    <row r="440" spans="1:11" x14ac:dyDescent="0.2">
      <c r="A440" s="2" t="s">
        <v>32</v>
      </c>
      <c r="B440" s="12"/>
      <c r="C440" s="44"/>
      <c r="D440" s="44"/>
      <c r="E440" s="44"/>
      <c r="J440" s="12"/>
    </row>
    <row r="441" spans="1:11" x14ac:dyDescent="0.2">
      <c r="B441" s="12"/>
      <c r="C441" s="47" t="s">
        <v>230</v>
      </c>
      <c r="D441" s="48"/>
      <c r="E441" s="48"/>
      <c r="F441" s="45"/>
      <c r="G441" s="45"/>
      <c r="H441" s="45"/>
      <c r="I441" s="45"/>
      <c r="J441" s="46"/>
    </row>
    <row r="442" spans="1:11" x14ac:dyDescent="0.2">
      <c r="B442" s="12"/>
      <c r="C442" s="50"/>
      <c r="D442" s="34"/>
      <c r="E442" s="34"/>
      <c r="F442" s="34"/>
      <c r="G442" s="34"/>
      <c r="H442" s="34"/>
      <c r="I442" s="34"/>
      <c r="J442" s="49"/>
    </row>
    <row r="443" spans="1:11" x14ac:dyDescent="0.2">
      <c r="B443" s="12"/>
      <c r="C443" s="53" t="s">
        <v>76</v>
      </c>
      <c r="D443" s="41"/>
      <c r="E443" s="41"/>
      <c r="F443" s="51">
        <f>SUMIF(K282:K440, IF(K281="","",K281), J282:J440)</f>
        <v>0</v>
      </c>
      <c r="G443" s="51"/>
      <c r="H443" s="51"/>
      <c r="I443" s="51"/>
      <c r="J443" s="52"/>
    </row>
    <row r="444" spans="1:11" ht="17" customHeight="1" x14ac:dyDescent="0.2">
      <c r="B444" s="12"/>
      <c r="C444" s="53" t="s">
        <v>77</v>
      </c>
      <c r="D444" s="41"/>
      <c r="E444" s="41"/>
      <c r="F444" s="51">
        <f>ROUND(SUMIF(K282:K440, IF(K281="","",K281), J282:J440) * 0.2, 2)</f>
        <v>0</v>
      </c>
      <c r="G444" s="51"/>
      <c r="H444" s="51"/>
      <c r="I444" s="51"/>
      <c r="J444" s="52"/>
    </row>
    <row r="445" spans="1:11" x14ac:dyDescent="0.2">
      <c r="B445" s="12"/>
      <c r="C445" s="56" t="s">
        <v>78</v>
      </c>
      <c r="D445" s="57"/>
      <c r="E445" s="57"/>
      <c r="F445" s="54">
        <f>SUM(F443:F444)</f>
        <v>0</v>
      </c>
      <c r="G445" s="54"/>
      <c r="H445" s="54"/>
      <c r="I445" s="54"/>
      <c r="J445" s="55"/>
    </row>
    <row r="446" spans="1:11" ht="37.25" customHeight="1" x14ac:dyDescent="0.2">
      <c r="B446" s="1"/>
      <c r="C446" s="58" t="s">
        <v>328</v>
      </c>
      <c r="D446" s="58"/>
      <c r="E446" s="58"/>
      <c r="F446" s="58"/>
      <c r="G446" s="58"/>
      <c r="H446" s="58"/>
      <c r="I446" s="58"/>
      <c r="J446" s="58"/>
    </row>
    <row r="448" spans="1:11" ht="16" x14ac:dyDescent="0.2">
      <c r="C448" s="59" t="s">
        <v>329</v>
      </c>
      <c r="D448" s="59"/>
      <c r="E448" s="59"/>
      <c r="F448" s="59"/>
      <c r="G448" s="59"/>
      <c r="H448" s="59"/>
      <c r="I448" s="59"/>
      <c r="J448" s="59"/>
    </row>
    <row r="449" spans="3:10" ht="33.75" customHeight="1" x14ac:dyDescent="0.2">
      <c r="C449" s="61" t="s">
        <v>330</v>
      </c>
      <c r="D449" s="62"/>
      <c r="E449" s="62"/>
      <c r="F449" s="60">
        <f>SUMIF(K15:K54, "", J15:J54)</f>
        <v>0</v>
      </c>
      <c r="G449" s="60"/>
      <c r="H449" s="60"/>
      <c r="I449" s="60"/>
      <c r="J449" s="60"/>
    </row>
    <row r="450" spans="3:10" x14ac:dyDescent="0.2">
      <c r="C450" s="65" t="s">
        <v>331</v>
      </c>
      <c r="D450" s="66"/>
      <c r="E450" s="66"/>
      <c r="F450" s="63">
        <f>SUMIF(K15:K19, "", J15:J19)</f>
        <v>0</v>
      </c>
      <c r="G450" s="64"/>
      <c r="H450" s="64"/>
      <c r="I450" s="64"/>
      <c r="J450" s="64"/>
    </row>
    <row r="451" spans="3:10" x14ac:dyDescent="0.2">
      <c r="C451" s="65" t="s">
        <v>332</v>
      </c>
      <c r="D451" s="66"/>
      <c r="E451" s="66"/>
      <c r="F451" s="63">
        <f>SUMIF(K26:K54, "", J26:J54)</f>
        <v>0</v>
      </c>
      <c r="G451" s="64"/>
      <c r="H451" s="64"/>
      <c r="I451" s="64"/>
      <c r="J451" s="64"/>
    </row>
    <row r="452" spans="3:10" ht="17" customHeight="1" x14ac:dyDescent="0.2">
      <c r="C452" s="61" t="s">
        <v>333</v>
      </c>
      <c r="D452" s="62"/>
      <c r="E452" s="62"/>
      <c r="F452" s="60">
        <f>SUMIF(K71:K110, "", J71:J110)</f>
        <v>0</v>
      </c>
      <c r="G452" s="60"/>
      <c r="H452" s="60"/>
      <c r="I452" s="60"/>
      <c r="J452" s="60"/>
    </row>
    <row r="453" spans="3:10" ht="26.75" customHeight="1" x14ac:dyDescent="0.2">
      <c r="C453" s="65" t="s">
        <v>334</v>
      </c>
      <c r="D453" s="66"/>
      <c r="E453" s="66"/>
      <c r="F453" s="63">
        <f>SUMIF(K71:K110, "", J71:J110)</f>
        <v>0</v>
      </c>
      <c r="G453" s="64"/>
      <c r="H453" s="64"/>
      <c r="I453" s="64"/>
      <c r="J453" s="64"/>
    </row>
    <row r="454" spans="3:10" ht="17" customHeight="1" x14ac:dyDescent="0.2">
      <c r="C454" s="61" t="s">
        <v>335</v>
      </c>
      <c r="D454" s="62"/>
      <c r="E454" s="62"/>
      <c r="F454" s="60">
        <f>SUMIF(K132:K198, "", J132:J198)</f>
        <v>0</v>
      </c>
      <c r="G454" s="60"/>
      <c r="H454" s="60"/>
      <c r="I454" s="60"/>
      <c r="J454" s="60"/>
    </row>
    <row r="455" spans="3:10" ht="26.75" customHeight="1" x14ac:dyDescent="0.2">
      <c r="C455" s="65" t="s">
        <v>336</v>
      </c>
      <c r="D455" s="66"/>
      <c r="E455" s="66"/>
      <c r="F455" s="63">
        <f>SUMIF(K132:K198, "", J132:J198)</f>
        <v>0</v>
      </c>
      <c r="G455" s="64"/>
      <c r="H455" s="64"/>
      <c r="I455" s="64"/>
      <c r="J455" s="64"/>
    </row>
    <row r="456" spans="3:10" ht="17" customHeight="1" x14ac:dyDescent="0.2">
      <c r="C456" s="61" t="s">
        <v>337</v>
      </c>
      <c r="D456" s="62"/>
      <c r="E456" s="62"/>
      <c r="F456" s="60">
        <f>SUMIF(K215:K270, "", J215:J270)</f>
        <v>0</v>
      </c>
      <c r="G456" s="60"/>
      <c r="H456" s="60"/>
      <c r="I456" s="60"/>
      <c r="J456" s="60"/>
    </row>
    <row r="457" spans="3:10" x14ac:dyDescent="0.2">
      <c r="C457" s="65" t="s">
        <v>338</v>
      </c>
      <c r="D457" s="66"/>
      <c r="E457" s="66"/>
      <c r="F457" s="63">
        <f>SUMIF(K215:K270, "", J215:J270)</f>
        <v>0</v>
      </c>
      <c r="G457" s="64"/>
      <c r="H457" s="64"/>
      <c r="I457" s="64"/>
      <c r="J457" s="64"/>
    </row>
    <row r="458" spans="3:10" ht="17" customHeight="1" x14ac:dyDescent="0.2">
      <c r="C458" s="61" t="s">
        <v>339</v>
      </c>
      <c r="D458" s="62"/>
      <c r="E458" s="62"/>
      <c r="F458" s="60">
        <f>SUMIF(K289:K432, "", J289:J432)</f>
        <v>0</v>
      </c>
      <c r="G458" s="60"/>
      <c r="H458" s="60"/>
      <c r="I458" s="60"/>
      <c r="J458" s="60"/>
    </row>
    <row r="459" spans="3:10" x14ac:dyDescent="0.2">
      <c r="C459" s="65" t="s">
        <v>340</v>
      </c>
      <c r="D459" s="66"/>
      <c r="E459" s="66"/>
      <c r="F459" s="63">
        <f>SUMIF(K289:K305, "", J289:J305)</f>
        <v>0</v>
      </c>
      <c r="G459" s="64"/>
      <c r="H459" s="64"/>
      <c r="I459" s="64"/>
      <c r="J459" s="64"/>
    </row>
    <row r="460" spans="3:10" ht="15.25" customHeight="1" x14ac:dyDescent="0.2">
      <c r="C460" s="65" t="s">
        <v>341</v>
      </c>
      <c r="D460" s="66"/>
      <c r="E460" s="66"/>
      <c r="F460" s="63">
        <f>SUMIF(K320:K348, "", J320:J348)</f>
        <v>0</v>
      </c>
      <c r="G460" s="64"/>
      <c r="H460" s="64"/>
      <c r="I460" s="64"/>
      <c r="J460" s="64"/>
    </row>
    <row r="461" spans="3:10" x14ac:dyDescent="0.2">
      <c r="C461" s="65" t="s">
        <v>342</v>
      </c>
      <c r="D461" s="66"/>
      <c r="E461" s="66"/>
      <c r="F461" s="63">
        <f>SUMIF(K357:K368, "", J357:J368)</f>
        <v>0</v>
      </c>
      <c r="G461" s="64"/>
      <c r="H461" s="64"/>
      <c r="I461" s="64"/>
      <c r="J461" s="64"/>
    </row>
    <row r="462" spans="3:10" x14ac:dyDescent="0.2">
      <c r="C462" s="65" t="s">
        <v>343</v>
      </c>
      <c r="D462" s="66"/>
      <c r="E462" s="66"/>
      <c r="F462" s="63">
        <f>SUMIF(K384:K432, "", J384:J432)</f>
        <v>0</v>
      </c>
      <c r="G462" s="64"/>
      <c r="H462" s="64"/>
      <c r="I462" s="64"/>
      <c r="J462" s="64"/>
    </row>
    <row r="463" spans="3:10" x14ac:dyDescent="0.2">
      <c r="C463" s="65" t="s">
        <v>344</v>
      </c>
      <c r="D463" s="66"/>
      <c r="E463" s="66"/>
      <c r="F463" s="63">
        <f>0</f>
        <v>0</v>
      </c>
      <c r="G463" s="64"/>
      <c r="H463" s="64"/>
      <c r="I463" s="64"/>
      <c r="J463" s="64"/>
    </row>
    <row r="464" spans="3:10" x14ac:dyDescent="0.2">
      <c r="C464" s="67" t="s">
        <v>345</v>
      </c>
      <c r="D464" s="68"/>
      <c r="E464" s="68"/>
      <c r="F464" s="24"/>
      <c r="G464" s="24"/>
      <c r="H464" s="24"/>
      <c r="I464" s="24"/>
      <c r="J464" s="25"/>
    </row>
    <row r="465" spans="1:10" x14ac:dyDescent="0.2">
      <c r="C465" s="69"/>
      <c r="D465" s="70"/>
      <c r="E465" s="70"/>
      <c r="F465" s="70"/>
      <c r="G465" s="70"/>
      <c r="H465" s="70"/>
      <c r="I465" s="70"/>
      <c r="J465" s="71"/>
    </row>
    <row r="466" spans="1:10" x14ac:dyDescent="0.2">
      <c r="A466" s="26"/>
      <c r="C466" s="72" t="s">
        <v>76</v>
      </c>
      <c r="D466" s="34"/>
      <c r="E466" s="34"/>
      <c r="F466" s="73">
        <f>SUMIF(K5:K446, IF(K4="","",K4), J5:J446)</f>
        <v>0</v>
      </c>
      <c r="G466" s="74"/>
      <c r="H466" s="74"/>
      <c r="I466" s="74"/>
      <c r="J466" s="75"/>
    </row>
    <row r="467" spans="1:10" x14ac:dyDescent="0.2">
      <c r="A467" s="26"/>
      <c r="C467" s="72" t="s">
        <v>77</v>
      </c>
      <c r="D467" s="34"/>
      <c r="E467" s="34"/>
      <c r="F467" s="73">
        <f>ROUND(SUMIF(K5:K446, IF(K4="","",K4), J5:J446) * 0.2, 2)</f>
        <v>0</v>
      </c>
      <c r="G467" s="74"/>
      <c r="H467" s="74"/>
      <c r="I467" s="74"/>
      <c r="J467" s="75"/>
    </row>
    <row r="468" spans="1:10" x14ac:dyDescent="0.2">
      <c r="C468" s="76" t="s">
        <v>78</v>
      </c>
      <c r="D468" s="77"/>
      <c r="E468" s="77"/>
      <c r="F468" s="78">
        <f>SUM(F466:F467)</f>
        <v>0</v>
      </c>
      <c r="G468" s="79"/>
      <c r="H468" s="79"/>
      <c r="I468" s="79"/>
      <c r="J468" s="80"/>
    </row>
    <row r="469" spans="1:10" x14ac:dyDescent="0.2">
      <c r="C469" s="81"/>
      <c r="D469" s="44"/>
      <c r="E469" s="44"/>
      <c r="F469" s="44"/>
      <c r="G469" s="44"/>
      <c r="H469" s="44"/>
      <c r="I469" s="44"/>
      <c r="J469" s="44"/>
    </row>
    <row r="470" spans="1:10" x14ac:dyDescent="0.2">
      <c r="C470" s="43" t="s">
        <v>346</v>
      </c>
      <c r="D470" s="44"/>
      <c r="E470" s="44"/>
      <c r="F470" s="44"/>
      <c r="G470" s="44"/>
      <c r="H470" s="44"/>
      <c r="I470" s="44"/>
      <c r="J470" s="44"/>
    </row>
    <row r="471" spans="1:10" x14ac:dyDescent="0.2">
      <c r="C471" s="77" t="str">
        <f>IF(Paramètres!AA2&lt;&gt;"",Paramètres!AA2,"")</f>
        <v xml:space="preserve">Zéro euro </v>
      </c>
      <c r="D471" s="77"/>
      <c r="E471" s="77"/>
      <c r="F471" s="77"/>
      <c r="G471" s="77"/>
      <c r="H471" s="77"/>
      <c r="I471" s="77"/>
      <c r="J471" s="77"/>
    </row>
    <row r="472" spans="1:10" x14ac:dyDescent="0.2">
      <c r="C472" s="77"/>
      <c r="D472" s="77"/>
      <c r="E472" s="77"/>
      <c r="F472" s="77"/>
      <c r="G472" s="77"/>
      <c r="H472" s="77"/>
      <c r="I472" s="77"/>
      <c r="J472" s="77"/>
    </row>
    <row r="473" spans="1:10" ht="56.75" customHeight="1" x14ac:dyDescent="0.2">
      <c r="F473" s="82" t="s">
        <v>347</v>
      </c>
      <c r="G473" s="82"/>
      <c r="H473" s="82"/>
      <c r="I473" s="82"/>
      <c r="J473" s="82"/>
    </row>
    <row r="475" spans="1:10" ht="85" customHeight="1" x14ac:dyDescent="0.2">
      <c r="C475" s="83" t="s">
        <v>348</v>
      </c>
      <c r="D475" s="83"/>
      <c r="F475" s="83" t="s">
        <v>349</v>
      </c>
      <c r="G475" s="83"/>
      <c r="H475" s="83"/>
      <c r="I475" s="83"/>
      <c r="J475" s="83"/>
    </row>
  </sheetData>
  <sheetProtection password="E95E" sheet="1" objects="1" selectLockedCells="1"/>
  <mergeCells count="244">
    <mergeCell ref="C475:D475"/>
    <mergeCell ref="F475:J475"/>
    <mergeCell ref="C467:E467"/>
    <mergeCell ref="F467:J467"/>
    <mergeCell ref="C468:E468"/>
    <mergeCell ref="F468:J468"/>
    <mergeCell ref="C469:J469"/>
    <mergeCell ref="C470:J470"/>
    <mergeCell ref="C471:J471"/>
    <mergeCell ref="C472:J472"/>
    <mergeCell ref="F473:J473"/>
    <mergeCell ref="F461:J461"/>
    <mergeCell ref="C461:E461"/>
    <mergeCell ref="F462:J462"/>
    <mergeCell ref="C462:E462"/>
    <mergeCell ref="F463:J463"/>
    <mergeCell ref="C463:E463"/>
    <mergeCell ref="C464:E464"/>
    <mergeCell ref="C465:J465"/>
    <mergeCell ref="C466:E466"/>
    <mergeCell ref="F466:J466"/>
    <mergeCell ref="F456:J456"/>
    <mergeCell ref="C456:E456"/>
    <mergeCell ref="F457:J457"/>
    <mergeCell ref="C457:E457"/>
    <mergeCell ref="F458:J458"/>
    <mergeCell ref="C458:E458"/>
    <mergeCell ref="F459:J459"/>
    <mergeCell ref="C459:E459"/>
    <mergeCell ref="F460:J460"/>
    <mergeCell ref="C460:E460"/>
    <mergeCell ref="F451:J451"/>
    <mergeCell ref="C451:E451"/>
    <mergeCell ref="F452:J452"/>
    <mergeCell ref="C452:E452"/>
    <mergeCell ref="F453:J453"/>
    <mergeCell ref="C453:E453"/>
    <mergeCell ref="F454:J454"/>
    <mergeCell ref="C454:E454"/>
    <mergeCell ref="F455:J455"/>
    <mergeCell ref="C455:E455"/>
    <mergeCell ref="F444:J444"/>
    <mergeCell ref="C444:E444"/>
    <mergeCell ref="F445:J445"/>
    <mergeCell ref="C445:E445"/>
    <mergeCell ref="C446:J446"/>
    <mergeCell ref="C448:J448"/>
    <mergeCell ref="F449:J449"/>
    <mergeCell ref="C449:E449"/>
    <mergeCell ref="F450:J450"/>
    <mergeCell ref="C450:E450"/>
    <mergeCell ref="C430:E430"/>
    <mergeCell ref="C432:E432"/>
    <mergeCell ref="C437:E437"/>
    <mergeCell ref="C440:E440"/>
    <mergeCell ref="F441:J441"/>
    <mergeCell ref="C441:E441"/>
    <mergeCell ref="F442:J442"/>
    <mergeCell ref="C442:E442"/>
    <mergeCell ref="F443:J443"/>
    <mergeCell ref="C443:E443"/>
    <mergeCell ref="C404:E404"/>
    <mergeCell ref="C410:E410"/>
    <mergeCell ref="C413:E413"/>
    <mergeCell ref="C414:E414"/>
    <mergeCell ref="C417:E417"/>
    <mergeCell ref="C420:E420"/>
    <mergeCell ref="C423:E423"/>
    <mergeCell ref="C425:E425"/>
    <mergeCell ref="C428:E428"/>
    <mergeCell ref="C366:E366"/>
    <mergeCell ref="C368:E368"/>
    <mergeCell ref="C373:E373"/>
    <mergeCell ref="C378:E378"/>
    <mergeCell ref="C384:E384"/>
    <mergeCell ref="C388:E388"/>
    <mergeCell ref="C391:E391"/>
    <mergeCell ref="C395:E395"/>
    <mergeCell ref="C401:E401"/>
    <mergeCell ref="C333:E333"/>
    <mergeCell ref="C339:E339"/>
    <mergeCell ref="C341:E341"/>
    <mergeCell ref="C345:E345"/>
    <mergeCell ref="C348:E348"/>
    <mergeCell ref="C353:E353"/>
    <mergeCell ref="C354:E354"/>
    <mergeCell ref="C357:E357"/>
    <mergeCell ref="C361:E361"/>
    <mergeCell ref="C305:E305"/>
    <mergeCell ref="C310:E310"/>
    <mergeCell ref="C314:E314"/>
    <mergeCell ref="C315:E315"/>
    <mergeCell ref="C316:E316"/>
    <mergeCell ref="C320:E320"/>
    <mergeCell ref="C322:E322"/>
    <mergeCell ref="C327:E327"/>
    <mergeCell ref="C329:E329"/>
    <mergeCell ref="C282:E282"/>
    <mergeCell ref="C284:E284"/>
    <mergeCell ref="C285:E285"/>
    <mergeCell ref="C288:E288"/>
    <mergeCell ref="C289:E289"/>
    <mergeCell ref="C292:E292"/>
    <mergeCell ref="C295:E295"/>
    <mergeCell ref="C300:E300"/>
    <mergeCell ref="C303:E303"/>
    <mergeCell ref="F277:J277"/>
    <mergeCell ref="C277:E277"/>
    <mergeCell ref="F278:J278"/>
    <mergeCell ref="C278:E278"/>
    <mergeCell ref="F279:J279"/>
    <mergeCell ref="C279:E279"/>
    <mergeCell ref="F280:J280"/>
    <mergeCell ref="C280:E280"/>
    <mergeCell ref="C281:E281"/>
    <mergeCell ref="C258:E258"/>
    <mergeCell ref="C260:E260"/>
    <mergeCell ref="C262:E262"/>
    <mergeCell ref="C264:E264"/>
    <mergeCell ref="C266:E266"/>
    <mergeCell ref="C268:E268"/>
    <mergeCell ref="C270:E270"/>
    <mergeCell ref="C275:E275"/>
    <mergeCell ref="F276:J276"/>
    <mergeCell ref="C276:E276"/>
    <mergeCell ref="C237:E237"/>
    <mergeCell ref="C239:E239"/>
    <mergeCell ref="C241:E241"/>
    <mergeCell ref="C243:E243"/>
    <mergeCell ref="C245:E245"/>
    <mergeCell ref="C247:E247"/>
    <mergeCell ref="C251:E251"/>
    <mergeCell ref="C252:E252"/>
    <mergeCell ref="C256:E256"/>
    <mergeCell ref="C212:E212"/>
    <mergeCell ref="C215:E215"/>
    <mergeCell ref="C218:E218"/>
    <mergeCell ref="C220:E220"/>
    <mergeCell ref="C224:E224"/>
    <mergeCell ref="C227:E227"/>
    <mergeCell ref="C229:E229"/>
    <mergeCell ref="C231:E231"/>
    <mergeCell ref="C235:E235"/>
    <mergeCell ref="F206:J206"/>
    <mergeCell ref="C206:E206"/>
    <mergeCell ref="F207:J207"/>
    <mergeCell ref="C207:E207"/>
    <mergeCell ref="F208:J208"/>
    <mergeCell ref="C208:E208"/>
    <mergeCell ref="C209:E209"/>
    <mergeCell ref="C210:E210"/>
    <mergeCell ref="C211:E211"/>
    <mergeCell ref="C189:E189"/>
    <mergeCell ref="C191:E191"/>
    <mergeCell ref="C193:E193"/>
    <mergeCell ref="C196:E196"/>
    <mergeCell ref="C198:E198"/>
    <mergeCell ref="C203:E203"/>
    <mergeCell ref="F204:J204"/>
    <mergeCell ref="C204:E204"/>
    <mergeCell ref="F205:J205"/>
    <mergeCell ref="C205:E205"/>
    <mergeCell ref="C165:E165"/>
    <mergeCell ref="C170:E170"/>
    <mergeCell ref="C172:E172"/>
    <mergeCell ref="C174:E174"/>
    <mergeCell ref="C178:E178"/>
    <mergeCell ref="C180:E180"/>
    <mergeCell ref="C182:E182"/>
    <mergeCell ref="C184:E184"/>
    <mergeCell ref="C187:E187"/>
    <mergeCell ref="C140:E140"/>
    <mergeCell ref="C142:E142"/>
    <mergeCell ref="C146:E146"/>
    <mergeCell ref="C149:E149"/>
    <mergeCell ref="C154:E154"/>
    <mergeCell ref="C156:E156"/>
    <mergeCell ref="C158:E158"/>
    <mergeCell ref="C160:E160"/>
    <mergeCell ref="C164:E164"/>
    <mergeCell ref="F120:J120"/>
    <mergeCell ref="C120:E120"/>
    <mergeCell ref="C121:E121"/>
    <mergeCell ref="C122:E122"/>
    <mergeCell ref="C125:E125"/>
    <mergeCell ref="C130:E130"/>
    <mergeCell ref="C132:E132"/>
    <mergeCell ref="C135:E135"/>
    <mergeCell ref="C138:E138"/>
    <mergeCell ref="C110:E110"/>
    <mergeCell ref="C115:E115"/>
    <mergeCell ref="F116:J116"/>
    <mergeCell ref="C116:E116"/>
    <mergeCell ref="F117:J117"/>
    <mergeCell ref="C117:E117"/>
    <mergeCell ref="F118:J118"/>
    <mergeCell ref="C118:E118"/>
    <mergeCell ref="F119:J119"/>
    <mergeCell ref="C119:E119"/>
    <mergeCell ref="C82:E82"/>
    <mergeCell ref="C83:E83"/>
    <mergeCell ref="C88:E88"/>
    <mergeCell ref="C92:E92"/>
    <mergeCell ref="C95:E95"/>
    <mergeCell ref="C97:E97"/>
    <mergeCell ref="C102:E102"/>
    <mergeCell ref="C106:E106"/>
    <mergeCell ref="C108:E108"/>
    <mergeCell ref="F64:J64"/>
    <mergeCell ref="C64:E64"/>
    <mergeCell ref="C65:E65"/>
    <mergeCell ref="C66:E66"/>
    <mergeCell ref="C68:E68"/>
    <mergeCell ref="C69:E69"/>
    <mergeCell ref="C71:E71"/>
    <mergeCell ref="C75:E75"/>
    <mergeCell ref="C78:E78"/>
    <mergeCell ref="C59:E59"/>
    <mergeCell ref="F60:J60"/>
    <mergeCell ref="C60:E60"/>
    <mergeCell ref="F61:J61"/>
    <mergeCell ref="C61:E61"/>
    <mergeCell ref="F62:J62"/>
    <mergeCell ref="C62:E62"/>
    <mergeCell ref="F63:J63"/>
    <mergeCell ref="C63:E63"/>
    <mergeCell ref="C24:E24"/>
    <mergeCell ref="C26:E26"/>
    <mergeCell ref="C30:E30"/>
    <mergeCell ref="C39:E39"/>
    <mergeCell ref="C41:E41"/>
    <mergeCell ref="C45:E45"/>
    <mergeCell ref="C47:E47"/>
    <mergeCell ref="C52:E52"/>
    <mergeCell ref="C54:E54"/>
    <mergeCell ref="C3:E3"/>
    <mergeCell ref="C4:E4"/>
    <mergeCell ref="C7:E7"/>
    <mergeCell ref="C10:E10"/>
    <mergeCell ref="C15:E15"/>
    <mergeCell ref="C17:E17"/>
    <mergeCell ref="C19:E19"/>
    <mergeCell ref="C22:E22"/>
    <mergeCell ref="C23:E23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&amp;L6721-01-007 - RESTRUCTURATION DU CENTRE DE DETENTION D'OERMINGEN
67970 - OERMINGEN&amp;RDPGF - Lot n°13 CHAUFFAGE-VENTILATION-SANITAIRE 
PRO - Edition du 25/09/2023</oddHeader>
    <oddFooter>&amp;LFIBE Siège&amp;CEdition du 25/09/2023&amp;RPage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3203125" defaultRowHeight="12.75" customHeight="1" x14ac:dyDescent="0.2"/>
  <cols>
    <col min="1" max="1" width="11.5" customWidth="1"/>
    <col min="2" max="2" width="35" customWidth="1"/>
    <col min="3" max="10" width="11.5" customWidth="1"/>
  </cols>
  <sheetData>
    <row r="1" spans="1:27" ht="12.75" customHeight="1" x14ac:dyDescent="0.2">
      <c r="B1" s="18" t="s">
        <v>350</v>
      </c>
      <c r="AA1" s="2">
        <f>IF(DPGF!F468&lt;&gt;"",DPGF!F468,"0")</f>
        <v>0</v>
      </c>
    </row>
    <row r="2" spans="1:27" ht="12.75" customHeight="1" x14ac:dyDescent="0.2">
      <c r="AA2" s="2" t="str">
        <f>UPPER(MID(AA98,1,1))&amp;MID(AA98,2,168)</f>
        <v xml:space="preserve">Zéro euro </v>
      </c>
    </row>
    <row r="3" spans="1:27" ht="25.5" customHeight="1" x14ac:dyDescent="0.2">
      <c r="A3" s="28" t="s">
        <v>351</v>
      </c>
      <c r="B3" s="27" t="s">
        <v>352</v>
      </c>
      <c r="C3" s="84" t="s">
        <v>377</v>
      </c>
      <c r="D3" s="84"/>
      <c r="E3" s="84"/>
      <c r="F3" s="84"/>
      <c r="G3" s="84"/>
      <c r="H3" s="84"/>
      <c r="I3" s="84"/>
      <c r="J3" s="84"/>
      <c r="AA3" s="2">
        <f>INT(AA1/1000000)</f>
        <v>0</v>
      </c>
    </row>
    <row r="4" spans="1:27" ht="12.75" customHeight="1" x14ac:dyDescent="0.2">
      <c r="AA4" s="2">
        <f>INT((AA1-AA3*1000000)/1000)</f>
        <v>0</v>
      </c>
    </row>
    <row r="5" spans="1:27" ht="25.5" customHeight="1" x14ac:dyDescent="0.2">
      <c r="A5" s="28" t="s">
        <v>353</v>
      </c>
      <c r="B5" s="27" t="s">
        <v>354</v>
      </c>
      <c r="C5" s="84" t="s">
        <v>378</v>
      </c>
      <c r="D5" s="84"/>
      <c r="E5" s="84"/>
      <c r="F5" s="84"/>
      <c r="G5" s="84"/>
      <c r="H5" s="84"/>
      <c r="I5" s="84"/>
      <c r="J5" s="84"/>
      <c r="AA5" s="2">
        <f>INT(AA1-AA3*1000000-AA4*1000)</f>
        <v>0</v>
      </c>
    </row>
    <row r="6" spans="1:27" ht="12.75" customHeight="1" x14ac:dyDescent="0.2">
      <c r="AA6" s="2">
        <f>ROUND(AA1-AA3*1000000-AA4*1000-AA5,2)*100</f>
        <v>0</v>
      </c>
    </row>
    <row r="7" spans="1:27" ht="12.75" customHeight="1" x14ac:dyDescent="0.2">
      <c r="A7" s="28" t="s">
        <v>363</v>
      </c>
      <c r="B7" s="27" t="s">
        <v>364</v>
      </c>
      <c r="C7" s="29" t="s">
        <v>379</v>
      </c>
      <c r="AA7" s="2">
        <f>AA3-AA12*100</f>
        <v>0</v>
      </c>
    </row>
    <row r="8" spans="1:27" ht="12.75" customHeight="1" x14ac:dyDescent="0.2">
      <c r="AA8" s="2">
        <f>0</f>
        <v>0</v>
      </c>
    </row>
    <row r="9" spans="1:27" ht="12.75" customHeight="1" x14ac:dyDescent="0.2">
      <c r="A9" s="28" t="s">
        <v>365</v>
      </c>
      <c r="B9" s="27" t="s">
        <v>366</v>
      </c>
      <c r="C9" s="29" t="s">
        <v>30</v>
      </c>
      <c r="AA9" s="2">
        <f>AA4-AA15*100</f>
        <v>0</v>
      </c>
    </row>
    <row r="10" spans="1:27" ht="12.75" customHeight="1" x14ac:dyDescent="0.2">
      <c r="AA10" s="2">
        <f>ROUND(AA5-AA18*100,0)</f>
        <v>0</v>
      </c>
    </row>
    <row r="11" spans="1:27" ht="25.5" customHeight="1" x14ac:dyDescent="0.2">
      <c r="A11" s="28" t="s">
        <v>355</v>
      </c>
      <c r="B11" s="27" t="s">
        <v>356</v>
      </c>
      <c r="C11" s="84" t="s">
        <v>31</v>
      </c>
      <c r="D11" s="84"/>
      <c r="E11" s="84"/>
      <c r="F11" s="84"/>
      <c r="G11" s="84"/>
      <c r="H11" s="84"/>
      <c r="I11" s="84"/>
      <c r="J11" s="84"/>
      <c r="AA11" s="2">
        <f>AA6</f>
        <v>0</v>
      </c>
    </row>
    <row r="12" spans="1:27" ht="12.75" customHeight="1" x14ac:dyDescent="0.2">
      <c r="AA12" s="2">
        <f>INT(AA3/100)</f>
        <v>0</v>
      </c>
    </row>
    <row r="13" spans="1:27" ht="12.75" customHeight="1" x14ac:dyDescent="0.2">
      <c r="A13" s="28" t="s">
        <v>367</v>
      </c>
      <c r="B13" s="27" t="s">
        <v>368</v>
      </c>
      <c r="C13" s="29" t="s">
        <v>380</v>
      </c>
      <c r="AA13" s="2">
        <f>INT((AA3-AA12*100)/10)</f>
        <v>0</v>
      </c>
    </row>
    <row r="14" spans="1:27" ht="12.75" customHeight="1" x14ac:dyDescent="0.2">
      <c r="AA14" s="2">
        <f>AA3-AA12*100-AA13*10</f>
        <v>0</v>
      </c>
    </row>
    <row r="15" spans="1:27" ht="12.75" customHeight="1" x14ac:dyDescent="0.2">
      <c r="A15" s="28" t="s">
        <v>369</v>
      </c>
      <c r="B15" s="27" t="s">
        <v>370</v>
      </c>
      <c r="C15" s="29" t="s">
        <v>381</v>
      </c>
      <c r="AA15" s="2">
        <f>INT(AA4/100)</f>
        <v>0</v>
      </c>
    </row>
    <row r="16" spans="1:27" ht="12.75" customHeight="1" x14ac:dyDescent="0.2">
      <c r="AA16" s="2">
        <f>INT((AA4-AA15*100)/10)</f>
        <v>0</v>
      </c>
    </row>
    <row r="17" spans="1:27" ht="12.75" customHeight="1" x14ac:dyDescent="0.2">
      <c r="A17" s="28" t="s">
        <v>371</v>
      </c>
      <c r="B17" s="27" t="s">
        <v>372</v>
      </c>
      <c r="C17" s="29"/>
      <c r="AA17" s="2">
        <f>AA4-AA15*100-AA16*10</f>
        <v>0</v>
      </c>
    </row>
    <row r="18" spans="1:27" ht="12.75" customHeight="1" x14ac:dyDescent="0.2">
      <c r="AA18" s="2">
        <f>INT(AA5/100)</f>
        <v>0</v>
      </c>
    </row>
    <row r="19" spans="1:27" ht="12.75" customHeight="1" x14ac:dyDescent="0.2">
      <c r="C19" s="30">
        <v>0.2</v>
      </c>
      <c r="E19" s="31" t="s">
        <v>373</v>
      </c>
      <c r="AA19" s="2">
        <f>INT((AA5-AA18*100)/10)</f>
        <v>0</v>
      </c>
    </row>
    <row r="20" spans="1:27" ht="12.75" customHeight="1" x14ac:dyDescent="0.2">
      <c r="C20" s="32">
        <v>5.5E-2</v>
      </c>
      <c r="E20" s="31" t="s">
        <v>374</v>
      </c>
      <c r="AA20" s="2">
        <f>AA5-AA18*100-AA19*10</f>
        <v>0</v>
      </c>
    </row>
    <row r="21" spans="1:27" ht="12.75" customHeight="1" x14ac:dyDescent="0.2">
      <c r="C21" s="32">
        <v>0</v>
      </c>
      <c r="E21" s="31" t="s">
        <v>375</v>
      </c>
      <c r="AA21" s="2">
        <f>INT(AA6/10)</f>
        <v>0</v>
      </c>
    </row>
    <row r="22" spans="1:27" ht="12.75" customHeight="1" x14ac:dyDescent="0.2">
      <c r="C22" s="33">
        <v>0</v>
      </c>
      <c r="E22" s="31" t="s">
        <v>376</v>
      </c>
      <c r="AA22" s="2">
        <f>ROUND(AA6-AA21*10,0)</f>
        <v>0</v>
      </c>
    </row>
    <row r="23" spans="1:27" ht="12.75" customHeight="1" x14ac:dyDescent="0.2">
      <c r="AA23" s="2" t="str">
        <f>IF(AA12=0,"",IF(AA12=1,"",IF(AA12=2,"deux ",IF(AA12=3,"trois ",IF(AA12=4,"quatre ",IF(AA12=5,"cinq ",AA42))))))</f>
        <v/>
      </c>
    </row>
    <row r="24" spans="1:27" ht="12.75" customHeight="1" x14ac:dyDescent="0.2">
      <c r="A24" s="28" t="s">
        <v>357</v>
      </c>
      <c r="B24" s="27" t="s">
        <v>358</v>
      </c>
      <c r="C24" s="84"/>
      <c r="D24" s="84"/>
      <c r="E24" s="84"/>
      <c r="F24" s="84"/>
      <c r="G24" s="84"/>
      <c r="H24" s="84"/>
      <c r="I24" s="84"/>
      <c r="J24" s="84"/>
      <c r="AA24" s="2" t="str">
        <f>IF(AA12=0,"",IF(AA12&lt;2,"cent ",AA43))</f>
        <v/>
      </c>
    </row>
    <row r="25" spans="1:27" ht="12.75" customHeight="1" x14ac:dyDescent="0.2">
      <c r="AA25" s="2" t="str">
        <f>IF(AA13=1,AA44,IF(AA13=7,AA64,IF(AA13=9,AA80,AA89)))</f>
        <v/>
      </c>
    </row>
    <row r="26" spans="1:27" ht="12.75" customHeight="1" x14ac:dyDescent="0.2">
      <c r="A26" s="28" t="s">
        <v>359</v>
      </c>
      <c r="B26" s="27" t="s">
        <v>360</v>
      </c>
      <c r="C26" s="84" t="s">
        <v>382</v>
      </c>
      <c r="D26" s="84"/>
      <c r="E26" s="84"/>
      <c r="F26" s="84"/>
      <c r="G26" s="84"/>
      <c r="H26" s="84"/>
      <c r="I26" s="84"/>
      <c r="J26" s="84"/>
      <c r="AA26" s="2" t="str">
        <f>IF(AA7=11,"",IF(AA7=12,"",IF(AA7=13,"",IF(AA7=14,"",IF(AA7=15,"",IF(AA7=16,"",AA45))))))</f>
        <v/>
      </c>
    </row>
    <row r="27" spans="1:27" ht="12.75" customHeight="1" x14ac:dyDescent="0.2">
      <c r="AA27" s="2" t="str">
        <f>IF(AA3=0,"",IF(AA3&lt;2,"million ","millions "))</f>
        <v/>
      </c>
    </row>
    <row r="28" spans="1:27" ht="12.75" customHeight="1" x14ac:dyDescent="0.2">
      <c r="A28" s="28" t="s">
        <v>361</v>
      </c>
      <c r="B28" s="27" t="s">
        <v>362</v>
      </c>
      <c r="C28" s="84"/>
      <c r="D28" s="84"/>
      <c r="E28" s="84"/>
      <c r="F28" s="84"/>
      <c r="G28" s="84"/>
      <c r="H28" s="84"/>
      <c r="I28" s="84"/>
      <c r="J28" s="84"/>
      <c r="AA28" s="2" t="str">
        <f>IF(AA8=1,"",IF(AA15=0,"",IF(AA15=1,"",IF(AA15=2,"deux ",IF(AA15=3,"trois ",IF(AA15=4,"quatre ",IF(AA15=5,"cinq ",AA46)))))))</f>
        <v/>
      </c>
    </row>
    <row r="29" spans="1:27" ht="12.75" customHeight="1" x14ac:dyDescent="0.2">
      <c r="AA29" s="2" t="str">
        <f>IF(AA15=0,"",IF(AA15&lt;2,"cent ",AA47))</f>
        <v/>
      </c>
    </row>
    <row r="30" spans="1:27" ht="12.75" customHeight="1" x14ac:dyDescent="0.2">
      <c r="AA30" s="2" t="str">
        <f>IF(AA16=1,AA48,IF(AA16=7,AA66,IF(AA16=9,AA81,AA90)))</f>
        <v/>
      </c>
    </row>
    <row r="31" spans="1:27" ht="12.75" customHeight="1" x14ac:dyDescent="0.2">
      <c r="AA31" s="2" t="str">
        <f>IF(AA4=1,"",AA49)</f>
        <v/>
      </c>
    </row>
    <row r="32" spans="1:27" ht="12.75" customHeight="1" x14ac:dyDescent="0.2">
      <c r="AA32" s="2" t="str">
        <f>IF(AA4&gt;0,"mille ","")</f>
        <v/>
      </c>
    </row>
    <row r="33" spans="27:27" ht="12.75" customHeight="1" x14ac:dyDescent="0.2">
      <c r="AA33" s="2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">
      <c r="AA34" s="2" t="str">
        <f>IF(AA18=0,"",IF(AA18&lt;2,"cent ",AA51))</f>
        <v/>
      </c>
    </row>
    <row r="35" spans="27:27" ht="12.75" customHeight="1" x14ac:dyDescent="0.2">
      <c r="AA35" s="2" t="str">
        <f>IF(AA19=1,AA52,IF(AA19=7,AA68,IF(AA19=9,AA83,AA91)))</f>
        <v/>
      </c>
    </row>
    <row r="36" spans="27:27" ht="12.75" customHeight="1" x14ac:dyDescent="0.2">
      <c r="AA36" s="2" t="str">
        <f>IF(AA10=11,"",IF(AA10=12,"",IF(AA10=13,"",IF(AA10=14,"",IF(AA10=15,"",IF(AA10=16,"",AA53))))))</f>
        <v/>
      </c>
    </row>
    <row r="37" spans="27:27" ht="12.75" customHeight="1" x14ac:dyDescent="0.2">
      <c r="AA37" s="2" t="str">
        <f>IF(INT(AA1&lt;2),"euro ","euros ")</f>
        <v xml:space="preserve">euro </v>
      </c>
    </row>
    <row r="38" spans="27:27" ht="12.75" customHeight="1" x14ac:dyDescent="0.2">
      <c r="AA38" s="2" t="str">
        <f>IF(AA6&gt;0,"et ","")</f>
        <v/>
      </c>
    </row>
    <row r="39" spans="27:27" ht="12.75" customHeight="1" x14ac:dyDescent="0.2">
      <c r="AA39" s="2" t="str">
        <f>IF(AA21=1,AA54,IF(AA21=7,AA70,IF(AA21=9,AA84,AA92)))</f>
        <v/>
      </c>
    </row>
    <row r="40" spans="27:27" ht="12.75" customHeight="1" x14ac:dyDescent="0.2">
      <c r="AA40" s="2" t="str">
        <f>IF(AA11=11,"",IF(AA11=12,"",IF(AA11=13,"",IF(AA11=14,"",IF(AA11=15,"",IF(AA11=16,"",AA55))))))</f>
        <v/>
      </c>
    </row>
    <row r="41" spans="27:27" ht="12.75" customHeight="1" x14ac:dyDescent="0.2">
      <c r="AA41" s="2" t="str">
        <f>IF(AA6=0,"",IF(AA6&lt;2,"centime","centimes"))</f>
        <v/>
      </c>
    </row>
    <row r="42" spans="27:27" ht="12.75" customHeight="1" x14ac:dyDescent="0.2">
      <c r="AA42" s="2" t="str">
        <f>IF(AA3=0," ",IF(AA12=6,"six ",IF(AA12=7,"sept ",IF(AA12=8,"huit ",IF(AA12=9,"neuf ",)))))</f>
        <v xml:space="preserve"> </v>
      </c>
    </row>
    <row r="43" spans="27:27" ht="12.75" customHeight="1" x14ac:dyDescent="0.2">
      <c r="AA43" s="2" t="str">
        <f>IF(AA7&gt;0,"cent ", "cents ")</f>
        <v xml:space="preserve">cents </v>
      </c>
    </row>
    <row r="44" spans="27:27" ht="12.75" customHeight="1" x14ac:dyDescent="0.2">
      <c r="AA44" s="2" t="str">
        <f>IF(AA7=10,"dix ",IF(AA7=11,"onze ",IF(AA7=12,"douze ",IF(AA7=13,"treize ",IF(AA7=14,"quatorze ",IF(AA7=15,"quinze ",AA56))))))</f>
        <v/>
      </c>
    </row>
    <row r="45" spans="27:27" ht="12.75" customHeight="1" x14ac:dyDescent="0.2">
      <c r="AA45" s="2" t="str">
        <f>IF(AA7=17,"",IF(AA7=18,"",IF(AA7=19,"",AA57)))</f>
        <v/>
      </c>
    </row>
    <row r="46" spans="27:27" ht="12.75" customHeight="1" x14ac:dyDescent="0.2">
      <c r="AA46" s="2">
        <f>IF(AA15=6,"six ",IF(AA15=7,"sept ",IF(AA15=8,"huit ",IF(AA15=9,"neuf ",))))</f>
        <v>0</v>
      </c>
    </row>
    <row r="47" spans="27:27" ht="12.75" customHeight="1" x14ac:dyDescent="0.2">
      <c r="AA47" s="2" t="str">
        <f>IF(AA9&gt;0,"cent ", "cents ")</f>
        <v xml:space="preserve">cents </v>
      </c>
    </row>
    <row r="48" spans="27:27" ht="12.75" customHeight="1" x14ac:dyDescent="0.2">
      <c r="AA48" s="2" t="str">
        <f>IF(AA9=10,"dix ",IF(AA9=11,"onze ",IF(AA9=12,"douze ",IF(AA9=13,"treize ",IF(AA9=14,"quatorze ",IF(AA9=15,"quinze ",AA58))))))</f>
        <v/>
      </c>
    </row>
    <row r="49" spans="27:27" ht="12.75" customHeight="1" x14ac:dyDescent="0.2">
      <c r="AA49" s="2" t="str">
        <f>IF(AA9=11,"",IF(AA9=12,"",IF(AA9=13,"",IF(AA9=14,"",IF(AA9=15,"",IF(AA9=16,"",AA59))))))</f>
        <v/>
      </c>
    </row>
    <row r="50" spans="27:27" ht="12.75" customHeight="1" x14ac:dyDescent="0.2">
      <c r="AA50" s="2">
        <f>IF(AA18=6,"six ",IF(AA18=7,"sept ",IF(AA18=8,"huit ",IF(AA18=9,"neuf ",))))</f>
        <v>0</v>
      </c>
    </row>
    <row r="51" spans="27:27" ht="12.75" customHeight="1" x14ac:dyDescent="0.2">
      <c r="AA51" s="2" t="str">
        <f>IF(AA10&gt;0,"cent ", "cents ")</f>
        <v xml:space="preserve">cents </v>
      </c>
    </row>
    <row r="52" spans="27:27" ht="12.75" customHeight="1" x14ac:dyDescent="0.2">
      <c r="AA52" s="2" t="str">
        <f>IF(AA10=10,"dix ",IF(AA10=11,"onze ",IF(AA10=12,"douze ",IF(AA10=13,"treize ",IF(AA10=14,"quatorze ",IF(AA10=15,"quinze ",AA60))))))</f>
        <v/>
      </c>
    </row>
    <row r="53" spans="27:27" ht="12.75" customHeight="1" x14ac:dyDescent="0.2">
      <c r="AA53" s="2" t="str">
        <f>IF(AA10=17,"",IF(AA10=18,"",IF(AA10=19,"",AA61)))</f>
        <v/>
      </c>
    </row>
    <row r="54" spans="27:27" ht="12.75" customHeight="1" x14ac:dyDescent="0.2">
      <c r="AA54" s="2" t="str">
        <f>IF(AA11=10,"dix ",IF(AA11=11,"onze ",IF(AA11=12,"douze ",IF(AA11=13,"treize ",IF(AA11=14,"quatorze ",IF(AA11=15,"quinze ",AA62))))))</f>
        <v/>
      </c>
    </row>
    <row r="55" spans="27:27" ht="12.75" customHeight="1" x14ac:dyDescent="0.2">
      <c r="AA55" s="2" t="str">
        <f>IF(AA11=17,"",IF(AA11=18,"",IF(AA11=19,"",AA63)))</f>
        <v/>
      </c>
    </row>
    <row r="56" spans="27:27" ht="12.75" customHeight="1" x14ac:dyDescent="0.2">
      <c r="AA56" s="2" t="str">
        <f>IF(AA7=16,"seize ",IF(AA7=17,"dix-sept ",IF(AA7=18,"dix-huit ",IF(AA7=19,"dix-neuf ",AA64))))</f>
        <v/>
      </c>
    </row>
    <row r="57" spans="27:27" ht="12.75" customHeight="1" x14ac:dyDescent="0.2">
      <c r="AA57" s="2" t="str">
        <f>IF(AA7=21,"et un ",IF(AA7=31,"et un ",IF(AA7=41,"et un ",IF(AA7=51,"et un ",IF(AA7=61,"et un ",AA65)))))</f>
        <v/>
      </c>
    </row>
    <row r="58" spans="27:27" ht="12.75" customHeight="1" x14ac:dyDescent="0.2">
      <c r="AA58" s="2" t="str">
        <f>IF(AA9=16,"seize ",IF(AA9=17,"dix-sept ",IF(AA9=18,"dix-huit ",IF(AA9=19,"dix-neuf ",AA66))))</f>
        <v/>
      </c>
    </row>
    <row r="59" spans="27:27" ht="12.75" customHeight="1" x14ac:dyDescent="0.2">
      <c r="AA59" s="2" t="str">
        <f>IF(AA9=17,"",IF(AA9=18,"",IF(AA9=19,"",AA67)))</f>
        <v/>
      </c>
    </row>
    <row r="60" spans="27:27" ht="12.75" customHeight="1" x14ac:dyDescent="0.2">
      <c r="AA60" s="2" t="str">
        <f>IF(AA10=16,"seize ",IF(AA10=17,"dix-sept ",IF(AA10=18,"dix-huit ",IF(AA10=19,"dix-neuf ",AA68))))</f>
        <v/>
      </c>
    </row>
    <row r="61" spans="27:27" ht="12.75" customHeight="1" x14ac:dyDescent="0.2">
      <c r="AA61" s="2" t="str">
        <f>IF(AA10=21,"et un ",IF(AA10=31,"et un ",IF(AA10=41,"et un ",IF(AA10=51,"et un ",IF(AA10=61,"et un ",AA69)))))</f>
        <v/>
      </c>
    </row>
    <row r="62" spans="27:27" ht="12.75" customHeight="1" x14ac:dyDescent="0.2">
      <c r="AA62" s="2" t="str">
        <f>IF(AA11=16,"seize ",IF(AA11=17,"dix-sept ",IF(AA11=18,"dix-huit ",IF(AA11=19,"dix-neuf ",AA70))))</f>
        <v/>
      </c>
    </row>
    <row r="63" spans="27:27" ht="12.75" customHeight="1" x14ac:dyDescent="0.2">
      <c r="AA63" s="2" t="str">
        <f>IF(AA11=21,"et un ",IF(AA11=31,"et un ",IF(AA11=41,"et un ",IF(AA11=51,"et un ",IF(AA11=61,"et un ",AA71)))))</f>
        <v/>
      </c>
    </row>
    <row r="64" spans="27:27" ht="12.75" customHeight="1" x14ac:dyDescent="0.2">
      <c r="AA64" s="2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">
      <c r="AA65" s="2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">
      <c r="AA66" s="2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">
      <c r="AA67" s="2" t="str">
        <f>IF(AA9=21,"et un ",IF(AA9=31,"et un ",IF(AA9=41,"et un ",IF(AA9=51,"et un ",IF(AA9=61,"et un ",AA75)))))</f>
        <v/>
      </c>
    </row>
    <row r="68" spans="27:27" ht="12.75" customHeight="1" x14ac:dyDescent="0.2">
      <c r="AA68" s="2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">
      <c r="AA69" s="2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">
      <c r="AA70" s="2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">
      <c r="AA71" s="2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">
      <c r="AA72" s="2" t="str">
        <f>IF(AA7=76,"soixante-seize ",IF(AA7=77,"soixante-dix-sept ",IF(AA7=78,"soixante-dix-huit ",IF(AA7=79,"soixante-dix-neuf ",AA80))))</f>
        <v/>
      </c>
    </row>
    <row r="73" spans="27:27" ht="12.75" customHeight="1" x14ac:dyDescent="0.2">
      <c r="AA73" s="2">
        <f>IF(AA13=9,"",IF(AA14=6,"six ",IF(AA14=7,"sept ",IF(AA14=8,"huit ",IF(AA14=9,"neuf ",)))))</f>
        <v>0</v>
      </c>
    </row>
    <row r="74" spans="27:27" ht="12.75" customHeight="1" x14ac:dyDescent="0.2">
      <c r="AA74" s="2" t="str">
        <f>IF(AA9=76,"soixante-seize ",IF(AA9=77,"soixante-dix-sept ",IF(AA9=78,"soixante-dix-huit ",IF(AA9=79,"soixante-dix-neuf ",AA81))))</f>
        <v/>
      </c>
    </row>
    <row r="75" spans="27:27" ht="12.75" customHeight="1" x14ac:dyDescent="0.2">
      <c r="AA75" s="2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">
      <c r="AA76" s="2" t="str">
        <f>IF(AA10=76,"soixante-seize ",IF(AA10=77,"soixante-dix-sept ",IF(AA10=78,"soixante-dix-huit ",IF(AA10=79,"soixante-dix-neuf ",AA83))))</f>
        <v/>
      </c>
    </row>
    <row r="77" spans="27:27" ht="12.75" customHeight="1" x14ac:dyDescent="0.2">
      <c r="AA77" s="2">
        <f>IF(AA19=9,"",IF(AA20=6,"six ",IF(AA20=7,"sept ",IF(AA20=8,"huit ",IF(AA20=9,"neuf ",)))))</f>
        <v>0</v>
      </c>
    </row>
    <row r="78" spans="27:27" ht="12.75" customHeight="1" x14ac:dyDescent="0.2">
      <c r="AA78" s="2" t="str">
        <f>IF(AA11=76,"soixante-seize ",IF(AA11=77,"soixante-dix-sept ",IF(AA11=78,"soixante-dix-huit ",IF(AA11=79,"soixante-dix-neuf ",AA84))))</f>
        <v/>
      </c>
    </row>
    <row r="79" spans="27:27" ht="12.75" customHeight="1" x14ac:dyDescent="0.2">
      <c r="AA79" s="2">
        <f>IF(AA21=9,"",IF(AA22=6,"six ",IF(AA22=7,"sept ",IF(AA22=8,"huit ",IF(AA22=9,"neuf ",)))))</f>
        <v>0</v>
      </c>
    </row>
    <row r="80" spans="27:27" ht="12.75" customHeight="1" x14ac:dyDescent="0.2">
      <c r="AA80" s="2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">
      <c r="AA81" s="2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">
      <c r="AA82" s="2">
        <f>IF(AA16=9,"",IF(AA17=6,"six ",IF(AA17=7,"sept ",IF(AA17=8,"huit ",IF(AA17=9,"neuf ",)))))</f>
        <v>0</v>
      </c>
    </row>
    <row r="83" spans="27:27" ht="12.75" customHeight="1" x14ac:dyDescent="0.2">
      <c r="AA83" s="2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">
      <c r="AA84" s="2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">
      <c r="AA85" s="2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">
      <c r="AA86" s="2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">
      <c r="AA87" s="2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">
      <c r="AA88" s="2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">
      <c r="AA89" s="2" t="str">
        <f>IF(AA13=2,"vingt ",IF(AA13=3,"trente ",IF(AA13=4,"quarante ",IF(AA13=5,"cinquante ",AA93))))</f>
        <v/>
      </c>
    </row>
    <row r="90" spans="27:27" ht="12.75" customHeight="1" x14ac:dyDescent="0.2">
      <c r="AA90" s="2" t="str">
        <f>IF(AA16=2,"vingt ",IF(AA16=3,"trente ",IF(AA16=4,"quarante ",IF(AA16=5,"cinquante ",AA94))))</f>
        <v/>
      </c>
    </row>
    <row r="91" spans="27:27" ht="12.75" customHeight="1" x14ac:dyDescent="0.2">
      <c r="AA91" s="2" t="str">
        <f>IF(AA19=2,"vingt ",IF(AA19=3,"trente ",IF(AA19=4,"quarante ",IF(AA19=5,"cinquante ",AA95))))</f>
        <v/>
      </c>
    </row>
    <row r="92" spans="27:27" ht="12.75" customHeight="1" x14ac:dyDescent="0.2">
      <c r="AA92" s="2" t="str">
        <f>IF(AA21=2,"vingt ",IF(AA21=3,"trente ",IF(AA21=4,"quarante ",IF(AA21=5,"cinquante ",AA96))))</f>
        <v/>
      </c>
    </row>
    <row r="93" spans="27:27" ht="12.75" customHeight="1" x14ac:dyDescent="0.2">
      <c r="AA93" s="2" t="str">
        <f>IF(AA13=6,"soixante ",IF(AA7=80,"quatre-vingts ",IF(AA13=8,"quatre-vingt-","")))</f>
        <v/>
      </c>
    </row>
    <row r="94" spans="27:27" ht="12.75" customHeight="1" x14ac:dyDescent="0.2">
      <c r="AA94" s="2" t="str">
        <f>IF(AA16=6,"soixante ",IF(AA9=80,"quatre-vingts ",IF(AA16=8,"quatre-vingt-","")))</f>
        <v/>
      </c>
    </row>
    <row r="95" spans="27:27" ht="12.75" customHeight="1" x14ac:dyDescent="0.2">
      <c r="AA95" s="2" t="str">
        <f>IF(AA19=6,"soixante ",IF(AA10=80,"quatre-vingts ",IF(AA19=8,"quatre-vingt-","")))</f>
        <v/>
      </c>
    </row>
    <row r="96" spans="27:27" ht="12.75" customHeight="1" x14ac:dyDescent="0.2">
      <c r="AA96" s="2" t="str">
        <f>IF(AA21=6,"soixante ",IF(AA11=80,"quatre-vingts ",IF(AA21=8,"quatre-vingt-","")))</f>
        <v/>
      </c>
    </row>
    <row r="97" spans="27:27" ht="12.75" customHeight="1" x14ac:dyDescent="0.2">
      <c r="AA97" s="2">
        <f>0</f>
        <v>0</v>
      </c>
    </row>
    <row r="98" spans="27:27" ht="12.75" customHeight="1" x14ac:dyDescent="0.2">
      <c r="AA98" s="2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3203125" defaultRowHeight="15" x14ac:dyDescent="0.2"/>
  <cols>
    <col min="1" max="1" width="24.6640625" customWidth="1"/>
  </cols>
  <sheetData>
    <row r="1" spans="1:3" x14ac:dyDescent="0.2">
      <c r="A1" s="2" t="s">
        <v>383</v>
      </c>
      <c r="B1" s="2" t="s">
        <v>384</v>
      </c>
    </row>
    <row r="2" spans="1:3" x14ac:dyDescent="0.2">
      <c r="A2" s="2" t="s">
        <v>385</v>
      </c>
      <c r="B2" s="2" t="s">
        <v>377</v>
      </c>
    </row>
    <row r="3" spans="1:3" x14ac:dyDescent="0.2">
      <c r="A3" s="2" t="s">
        <v>386</v>
      </c>
      <c r="B3" s="2">
        <v>1</v>
      </c>
    </row>
    <row r="4" spans="1:3" x14ac:dyDescent="0.2">
      <c r="A4" s="2" t="s">
        <v>387</v>
      </c>
      <c r="B4" s="2">
        <v>0</v>
      </c>
    </row>
    <row r="5" spans="1:3" x14ac:dyDescent="0.2">
      <c r="A5" s="2" t="s">
        <v>388</v>
      </c>
      <c r="B5" s="2">
        <v>0</v>
      </c>
    </row>
    <row r="6" spans="1:3" x14ac:dyDescent="0.2">
      <c r="A6" s="2" t="s">
        <v>389</v>
      </c>
      <c r="B6" s="2">
        <v>1</v>
      </c>
    </row>
    <row r="7" spans="1:3" x14ac:dyDescent="0.2">
      <c r="A7" s="2" t="s">
        <v>390</v>
      </c>
      <c r="B7" s="2">
        <v>1</v>
      </c>
    </row>
    <row r="8" spans="1:3" x14ac:dyDescent="0.2">
      <c r="A8" s="2" t="s">
        <v>391</v>
      </c>
      <c r="B8" s="2">
        <v>0</v>
      </c>
    </row>
    <row r="9" spans="1:3" x14ac:dyDescent="0.2">
      <c r="A9" s="2" t="s">
        <v>392</v>
      </c>
      <c r="B9" s="2">
        <v>0</v>
      </c>
    </row>
    <row r="10" spans="1:3" x14ac:dyDescent="0.2">
      <c r="A10" s="2" t="s">
        <v>393</v>
      </c>
      <c r="C10" s="2" t="s">
        <v>394</v>
      </c>
    </row>
    <row r="11" spans="1:3" x14ac:dyDescent="0.2">
      <c r="A11" s="2" t="s">
        <v>395</v>
      </c>
      <c r="B11" s="2">
        <v>0</v>
      </c>
    </row>
  </sheetData>
  <sheetProtection password="E95E" sheet="1" object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16</vt:i4>
      </vt:variant>
    </vt:vector>
  </HeadingPairs>
  <TitlesOfParts>
    <vt:vector size="19" baseType="lpstr"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christophe bury</cp:lastModifiedBy>
  <dcterms:created xsi:type="dcterms:W3CDTF">2023-09-25T15:21:40Z</dcterms:created>
  <dcterms:modified xsi:type="dcterms:W3CDTF">2023-11-23T08:35:01Z</dcterms:modified>
</cp:coreProperties>
</file>