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O:\06_ETUDE DE PRIX\3_Gagnees\21 037 - VINATIER\2-Internes\2.2-MAPM\2.2.6-APD-PRO\Préparation rendu APD 332\"/>
    </mc:Choice>
  </mc:AlternateContent>
  <xr:revisionPtr revIDLastSave="0" documentId="13_ncr:1_{0D2E34C1-F5C8-4F97-82C1-2918DD0D0AEF}" xr6:coauthVersionLast="47" xr6:coauthVersionMax="47" xr10:uidLastSave="{00000000-0000-0000-0000-000000000000}"/>
  <bookViews>
    <workbookView xWindow="22932" yWindow="-108" windowWidth="23256" windowHeight="12576" tabRatio="739" activeTab="2" xr2:uid="{00000000-000D-0000-FFFF-FFFF00000000}"/>
  </bookViews>
  <sheets>
    <sheet name="Pdg NE 02" sheetId="77" r:id="rId1"/>
    <sheet name="PREAMBULE" sheetId="24" r:id="rId2"/>
    <sheet name="Synthese par lots" sheetId="1" r:id="rId3"/>
    <sheet name="Synthese par composants" sheetId="83" r:id="rId4"/>
    <sheet name="1 - DESAM" sheetId="59" r:id="rId5"/>
    <sheet name="2 -TP DR" sheetId="82" r:id="rId6"/>
    <sheet name="3-TERR" sheetId="78" r:id="rId7"/>
    <sheet name="4-DEMOL" sheetId="81" r:id="rId8"/>
    <sheet name="5-GO" sheetId="5" r:id="rId9"/>
    <sheet name="6-CHARP COUV" sheetId="60" r:id="rId10"/>
    <sheet name="7-ETAN" sheetId="30" r:id="rId11"/>
    <sheet name="8-FAC" sheetId="86" r:id="rId12"/>
    <sheet name="9-MEXT" sheetId="87" r:id="rId13"/>
    <sheet name="10-MET" sheetId="88" r:id="rId14"/>
    <sheet name="11- MINT" sheetId="89" r:id="rId15"/>
    <sheet name="12-CLOI FP" sheetId="90" r:id="rId16"/>
    <sheet name="13-SSOU" sheetId="91" r:id="rId17"/>
    <sheet name="14-CARR" sheetId="92" r:id="rId18"/>
    <sheet name="15.1-PLOM" sheetId="93" r:id="rId19"/>
    <sheet name="15.2-CVC" sheetId="94" r:id="rId20"/>
    <sheet name="16-FM" sheetId="95" r:id="rId21"/>
    <sheet name="17-ELEC" sheetId="96" r:id="rId22"/>
    <sheet name="18-RAIL" sheetId="97" r:id="rId23"/>
    <sheet name="19-VRD" sheetId="98" r:id="rId24"/>
    <sheet name="20-EV CLOTURES " sheetId="99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3">#REF!</definedName>
    <definedName name="\C">#REF!</definedName>
    <definedName name="\D" localSheetId="4">#REF!</definedName>
    <definedName name="\D" localSheetId="5">#REF!</definedName>
    <definedName name="\D" localSheetId="6">#REF!</definedName>
    <definedName name="\D" localSheetId="7">#REF!</definedName>
    <definedName name="\D" localSheetId="3">#REF!</definedName>
    <definedName name="\D">#REF!</definedName>
    <definedName name="\I" localSheetId="4">#REF!</definedName>
    <definedName name="\I" localSheetId="5">#REF!</definedName>
    <definedName name="\I" localSheetId="6">#REF!</definedName>
    <definedName name="\I" localSheetId="7">#REF!</definedName>
    <definedName name="\I" localSheetId="3">#REF!</definedName>
    <definedName name="\I">#REF!</definedName>
    <definedName name="\P" localSheetId="4">#REF!</definedName>
    <definedName name="\P" localSheetId="5">#REF!</definedName>
    <definedName name="\P" localSheetId="6">#REF!</definedName>
    <definedName name="\P" localSheetId="7">#REF!</definedName>
    <definedName name="\P" localSheetId="3">#REF!</definedName>
    <definedName name="\P">#REF!</definedName>
    <definedName name="_____________________________ti1" localSheetId="4">'[1]LOTS 13 ET 14'!#REF!</definedName>
    <definedName name="_____________________________ti1" localSheetId="5">'[1]LOTS 13 ET 14'!#REF!</definedName>
    <definedName name="_____________________________ti1" localSheetId="6">'[1]LOTS 13 ET 14'!#REF!</definedName>
    <definedName name="_____________________________ti1" localSheetId="7">'[1]LOTS 13 ET 14'!#REF!</definedName>
    <definedName name="_____________________________ti1" localSheetId="3">'[1]LOTS 13 ET 14'!#REF!</definedName>
    <definedName name="_____________________________ti1">'[1]LOTS 13 ET 14'!#REF!</definedName>
    <definedName name="_____________________________ti10" localSheetId="4">'[1]LOTS 13 ET 14'!#REF!</definedName>
    <definedName name="_____________________________ti10" localSheetId="5">'[1]LOTS 13 ET 14'!#REF!</definedName>
    <definedName name="_____________________________ti10" localSheetId="6">'[1]LOTS 13 ET 14'!#REF!</definedName>
    <definedName name="_____________________________ti10" localSheetId="7">'[1]LOTS 13 ET 14'!#REF!</definedName>
    <definedName name="_____________________________ti10" localSheetId="3">'[1]LOTS 13 ET 14'!#REF!</definedName>
    <definedName name="_____________________________ti10">'[1]LOTS 13 ET 14'!#REF!</definedName>
    <definedName name="_____________________________ti11" localSheetId="4">'[1]LOTS 13 ET 14'!#REF!</definedName>
    <definedName name="_____________________________ti11" localSheetId="5">'[1]LOTS 13 ET 14'!#REF!</definedName>
    <definedName name="_____________________________ti11" localSheetId="6">'[1]LOTS 13 ET 14'!#REF!</definedName>
    <definedName name="_____________________________ti11" localSheetId="7">'[1]LOTS 13 ET 14'!#REF!</definedName>
    <definedName name="_____________________________ti11" localSheetId="3">'[1]LOTS 13 ET 14'!#REF!</definedName>
    <definedName name="_____________________________ti11">'[1]LOTS 13 ET 14'!#REF!</definedName>
    <definedName name="_____________________________ti12" localSheetId="4">'[1]LOTS 13 ET 14'!#REF!</definedName>
    <definedName name="_____________________________ti12" localSheetId="5">'[1]LOTS 13 ET 14'!#REF!</definedName>
    <definedName name="_____________________________ti12" localSheetId="6">'[1]LOTS 13 ET 14'!#REF!</definedName>
    <definedName name="_____________________________ti12" localSheetId="7">'[1]LOTS 13 ET 14'!#REF!</definedName>
    <definedName name="_____________________________ti12" localSheetId="3">'[1]LOTS 13 ET 14'!#REF!</definedName>
    <definedName name="_____________________________ti12">'[1]LOTS 13 ET 14'!#REF!</definedName>
    <definedName name="_____________________________ti2" localSheetId="4">'[1]LOTS 13 ET 14'!#REF!</definedName>
    <definedName name="_____________________________ti2" localSheetId="5">'[1]LOTS 13 ET 14'!#REF!</definedName>
    <definedName name="_____________________________ti2" localSheetId="6">'[1]LOTS 13 ET 14'!#REF!</definedName>
    <definedName name="_____________________________ti2" localSheetId="7">'[1]LOTS 13 ET 14'!#REF!</definedName>
    <definedName name="_____________________________ti2" localSheetId="3">'[1]LOTS 13 ET 14'!#REF!</definedName>
    <definedName name="_____________________________ti2">'[1]LOTS 13 ET 14'!#REF!</definedName>
    <definedName name="_____________________________ti3" localSheetId="4">'[1]LOTS 13 ET 14'!#REF!</definedName>
    <definedName name="_____________________________ti3" localSheetId="5">'[1]LOTS 13 ET 14'!#REF!</definedName>
    <definedName name="_____________________________ti3" localSheetId="6">'[1]LOTS 13 ET 14'!#REF!</definedName>
    <definedName name="_____________________________ti3" localSheetId="7">'[1]LOTS 13 ET 14'!#REF!</definedName>
    <definedName name="_____________________________ti3" localSheetId="3">'[1]LOTS 13 ET 14'!#REF!</definedName>
    <definedName name="_____________________________ti3">'[1]LOTS 13 ET 14'!#REF!</definedName>
    <definedName name="_____________________________ti4" localSheetId="4">'[1]LOTS 13 ET 14'!#REF!</definedName>
    <definedName name="_____________________________ti4" localSheetId="5">'[1]LOTS 13 ET 14'!#REF!</definedName>
    <definedName name="_____________________________ti4" localSheetId="6">'[1]LOTS 13 ET 14'!#REF!</definedName>
    <definedName name="_____________________________ti4" localSheetId="7">'[1]LOTS 13 ET 14'!#REF!</definedName>
    <definedName name="_____________________________ti4" localSheetId="3">'[1]LOTS 13 ET 14'!#REF!</definedName>
    <definedName name="_____________________________ti4">'[1]LOTS 13 ET 14'!#REF!</definedName>
    <definedName name="_____________________________ti5" localSheetId="4">'[1]LOTS 13 ET 14'!#REF!</definedName>
    <definedName name="_____________________________ti5" localSheetId="5">'[1]LOTS 13 ET 14'!#REF!</definedName>
    <definedName name="_____________________________ti5" localSheetId="6">'[1]LOTS 13 ET 14'!#REF!</definedName>
    <definedName name="_____________________________ti5" localSheetId="7">'[1]LOTS 13 ET 14'!#REF!</definedName>
    <definedName name="_____________________________ti5" localSheetId="3">'[1]LOTS 13 ET 14'!#REF!</definedName>
    <definedName name="_____________________________ti5">'[1]LOTS 13 ET 14'!#REF!</definedName>
    <definedName name="_____________________________ti6" localSheetId="4">'[1]LOTS 13 ET 14'!#REF!</definedName>
    <definedName name="_____________________________ti6" localSheetId="5">'[1]LOTS 13 ET 14'!#REF!</definedName>
    <definedName name="_____________________________ti6" localSheetId="6">'[1]LOTS 13 ET 14'!#REF!</definedName>
    <definedName name="_____________________________ti6" localSheetId="7">'[1]LOTS 13 ET 14'!#REF!</definedName>
    <definedName name="_____________________________ti6" localSheetId="3">'[1]LOTS 13 ET 14'!#REF!</definedName>
    <definedName name="_____________________________ti6">'[1]LOTS 13 ET 14'!#REF!</definedName>
    <definedName name="_____________________________ti8" localSheetId="4">'[1]LOTS 13 ET 14'!#REF!</definedName>
    <definedName name="_____________________________ti8" localSheetId="5">'[1]LOTS 13 ET 14'!#REF!</definedName>
    <definedName name="_____________________________ti8" localSheetId="6">'[1]LOTS 13 ET 14'!#REF!</definedName>
    <definedName name="_____________________________ti8" localSheetId="7">'[1]LOTS 13 ET 14'!#REF!</definedName>
    <definedName name="_____________________________ti8" localSheetId="3">'[1]LOTS 13 ET 14'!#REF!</definedName>
    <definedName name="_____________________________ti8">'[1]LOTS 13 ET 14'!#REF!</definedName>
    <definedName name="_____________________________ti9" localSheetId="4">'[1]LOTS 13 ET 14'!#REF!</definedName>
    <definedName name="_____________________________ti9" localSheetId="5">'[1]LOTS 13 ET 14'!#REF!</definedName>
    <definedName name="_____________________________ti9" localSheetId="6">'[1]LOTS 13 ET 14'!#REF!</definedName>
    <definedName name="_____________________________ti9" localSheetId="7">'[1]LOTS 13 ET 14'!#REF!</definedName>
    <definedName name="_____________________________ti9" localSheetId="3">'[1]LOTS 13 ET 14'!#REF!</definedName>
    <definedName name="_____________________________ti9">'[1]LOTS 13 ET 14'!#REF!</definedName>
    <definedName name="____________________________ti1" localSheetId="4">'[1]LOTS 13 ET 14'!#REF!</definedName>
    <definedName name="____________________________ti1" localSheetId="5">'[1]LOTS 13 ET 14'!#REF!</definedName>
    <definedName name="____________________________ti1" localSheetId="6">'[1]LOTS 13 ET 14'!#REF!</definedName>
    <definedName name="____________________________ti1" localSheetId="7">'[1]LOTS 13 ET 14'!#REF!</definedName>
    <definedName name="____________________________ti1" localSheetId="3">'[1]LOTS 13 ET 14'!#REF!</definedName>
    <definedName name="____________________________ti1">'[1]LOTS 13 ET 14'!#REF!</definedName>
    <definedName name="____________________________ti10" localSheetId="4">'[1]LOTS 13 ET 14'!#REF!</definedName>
    <definedName name="____________________________ti10" localSheetId="5">'[1]LOTS 13 ET 14'!#REF!</definedName>
    <definedName name="____________________________ti10" localSheetId="6">'[1]LOTS 13 ET 14'!#REF!</definedName>
    <definedName name="____________________________ti10" localSheetId="7">'[1]LOTS 13 ET 14'!#REF!</definedName>
    <definedName name="____________________________ti10" localSheetId="3">'[1]LOTS 13 ET 14'!#REF!</definedName>
    <definedName name="____________________________ti10">'[1]LOTS 13 ET 14'!#REF!</definedName>
    <definedName name="____________________________ti11" localSheetId="4">'[1]LOTS 13 ET 14'!#REF!</definedName>
    <definedName name="____________________________ti11" localSheetId="5">'[1]LOTS 13 ET 14'!#REF!</definedName>
    <definedName name="____________________________ti11" localSheetId="6">'[1]LOTS 13 ET 14'!#REF!</definedName>
    <definedName name="____________________________ti11" localSheetId="7">'[1]LOTS 13 ET 14'!#REF!</definedName>
    <definedName name="____________________________ti11" localSheetId="3">'[1]LOTS 13 ET 14'!#REF!</definedName>
    <definedName name="____________________________ti11">'[1]LOTS 13 ET 14'!#REF!</definedName>
    <definedName name="____________________________ti12" localSheetId="4">'[1]LOTS 13 ET 14'!#REF!</definedName>
    <definedName name="____________________________ti12" localSheetId="5">'[1]LOTS 13 ET 14'!#REF!</definedName>
    <definedName name="____________________________ti12" localSheetId="6">'[1]LOTS 13 ET 14'!#REF!</definedName>
    <definedName name="____________________________ti12" localSheetId="7">'[1]LOTS 13 ET 14'!#REF!</definedName>
    <definedName name="____________________________ti12" localSheetId="3">'[1]LOTS 13 ET 14'!#REF!</definedName>
    <definedName name="____________________________ti12">'[1]LOTS 13 ET 14'!#REF!</definedName>
    <definedName name="____________________________ti2" localSheetId="4">'[1]LOTS 13 ET 14'!#REF!</definedName>
    <definedName name="____________________________ti2" localSheetId="5">'[1]LOTS 13 ET 14'!#REF!</definedName>
    <definedName name="____________________________ti2" localSheetId="6">'[1]LOTS 13 ET 14'!#REF!</definedName>
    <definedName name="____________________________ti2" localSheetId="7">'[1]LOTS 13 ET 14'!#REF!</definedName>
    <definedName name="____________________________ti2" localSheetId="3">'[1]LOTS 13 ET 14'!#REF!</definedName>
    <definedName name="____________________________ti2">'[1]LOTS 13 ET 14'!#REF!</definedName>
    <definedName name="____________________________ti3" localSheetId="4">'[1]LOTS 13 ET 14'!#REF!</definedName>
    <definedName name="____________________________ti3" localSheetId="5">'[1]LOTS 13 ET 14'!#REF!</definedName>
    <definedName name="____________________________ti3" localSheetId="6">'[1]LOTS 13 ET 14'!#REF!</definedName>
    <definedName name="____________________________ti3" localSheetId="7">'[1]LOTS 13 ET 14'!#REF!</definedName>
    <definedName name="____________________________ti3" localSheetId="3">'[1]LOTS 13 ET 14'!#REF!</definedName>
    <definedName name="____________________________ti3">'[1]LOTS 13 ET 14'!#REF!</definedName>
    <definedName name="____________________________ti4" localSheetId="4">'[1]LOTS 13 ET 14'!#REF!</definedName>
    <definedName name="____________________________ti4" localSheetId="5">'[1]LOTS 13 ET 14'!#REF!</definedName>
    <definedName name="____________________________ti4" localSheetId="6">'[1]LOTS 13 ET 14'!#REF!</definedName>
    <definedName name="____________________________ti4" localSheetId="7">'[1]LOTS 13 ET 14'!#REF!</definedName>
    <definedName name="____________________________ti4" localSheetId="3">'[1]LOTS 13 ET 14'!#REF!</definedName>
    <definedName name="____________________________ti4">'[1]LOTS 13 ET 14'!#REF!</definedName>
    <definedName name="____________________________ti5" localSheetId="4">'[1]LOTS 13 ET 14'!#REF!</definedName>
    <definedName name="____________________________ti5" localSheetId="5">'[1]LOTS 13 ET 14'!#REF!</definedName>
    <definedName name="____________________________ti5" localSheetId="6">'[1]LOTS 13 ET 14'!#REF!</definedName>
    <definedName name="____________________________ti5" localSheetId="7">'[1]LOTS 13 ET 14'!#REF!</definedName>
    <definedName name="____________________________ti5" localSheetId="3">'[1]LOTS 13 ET 14'!#REF!</definedName>
    <definedName name="____________________________ti5">'[1]LOTS 13 ET 14'!#REF!</definedName>
    <definedName name="____________________________ti6" localSheetId="4">'[1]LOTS 13 ET 14'!#REF!</definedName>
    <definedName name="____________________________ti6" localSheetId="5">'[1]LOTS 13 ET 14'!#REF!</definedName>
    <definedName name="____________________________ti6" localSheetId="6">'[1]LOTS 13 ET 14'!#REF!</definedName>
    <definedName name="____________________________ti6" localSheetId="7">'[1]LOTS 13 ET 14'!#REF!</definedName>
    <definedName name="____________________________ti6" localSheetId="3">'[1]LOTS 13 ET 14'!#REF!</definedName>
    <definedName name="____________________________ti6">'[1]LOTS 13 ET 14'!#REF!</definedName>
    <definedName name="____________________________ti8" localSheetId="4">'[1]LOTS 13 ET 14'!#REF!</definedName>
    <definedName name="____________________________ti8" localSheetId="5">'[1]LOTS 13 ET 14'!#REF!</definedName>
    <definedName name="____________________________ti8" localSheetId="6">'[1]LOTS 13 ET 14'!#REF!</definedName>
    <definedName name="____________________________ti8" localSheetId="7">'[1]LOTS 13 ET 14'!#REF!</definedName>
    <definedName name="____________________________ti8" localSheetId="3">'[1]LOTS 13 ET 14'!#REF!</definedName>
    <definedName name="____________________________ti8">'[1]LOTS 13 ET 14'!#REF!</definedName>
    <definedName name="____________________________ti9" localSheetId="4">'[1]LOTS 13 ET 14'!#REF!</definedName>
    <definedName name="____________________________ti9" localSheetId="5">'[1]LOTS 13 ET 14'!#REF!</definedName>
    <definedName name="____________________________ti9" localSheetId="6">'[1]LOTS 13 ET 14'!#REF!</definedName>
    <definedName name="____________________________ti9" localSheetId="7">'[1]LOTS 13 ET 14'!#REF!</definedName>
    <definedName name="____________________________ti9" localSheetId="3">'[1]LOTS 13 ET 14'!#REF!</definedName>
    <definedName name="____________________________ti9">'[1]LOTS 13 ET 14'!#REF!</definedName>
    <definedName name="__________________________ti1" localSheetId="4">'[1]LOTS 13 ET 14'!#REF!</definedName>
    <definedName name="__________________________ti1" localSheetId="5">'[1]LOTS 13 ET 14'!#REF!</definedName>
    <definedName name="__________________________ti1" localSheetId="6">'[1]LOTS 13 ET 14'!#REF!</definedName>
    <definedName name="__________________________ti1" localSheetId="7">'[1]LOTS 13 ET 14'!#REF!</definedName>
    <definedName name="__________________________ti1" localSheetId="3">'[1]LOTS 13 ET 14'!#REF!</definedName>
    <definedName name="__________________________ti1">'[1]LOTS 13 ET 14'!#REF!</definedName>
    <definedName name="__________________________ti10" localSheetId="4">'[1]LOTS 13 ET 14'!#REF!</definedName>
    <definedName name="__________________________ti10" localSheetId="5">'[1]LOTS 13 ET 14'!#REF!</definedName>
    <definedName name="__________________________ti10" localSheetId="6">'[1]LOTS 13 ET 14'!#REF!</definedName>
    <definedName name="__________________________ti10" localSheetId="7">'[1]LOTS 13 ET 14'!#REF!</definedName>
    <definedName name="__________________________ti10" localSheetId="3">'[1]LOTS 13 ET 14'!#REF!</definedName>
    <definedName name="__________________________ti10">'[1]LOTS 13 ET 14'!#REF!</definedName>
    <definedName name="__________________________ti11" localSheetId="4">'[1]LOTS 13 ET 14'!#REF!</definedName>
    <definedName name="__________________________ti11" localSheetId="5">'[1]LOTS 13 ET 14'!#REF!</definedName>
    <definedName name="__________________________ti11" localSheetId="6">'[1]LOTS 13 ET 14'!#REF!</definedName>
    <definedName name="__________________________ti11" localSheetId="7">'[1]LOTS 13 ET 14'!#REF!</definedName>
    <definedName name="__________________________ti11" localSheetId="3">'[1]LOTS 13 ET 14'!#REF!</definedName>
    <definedName name="__________________________ti11">'[1]LOTS 13 ET 14'!#REF!</definedName>
    <definedName name="__________________________ti12" localSheetId="4">'[1]LOTS 13 ET 14'!#REF!</definedName>
    <definedName name="__________________________ti12" localSheetId="5">'[1]LOTS 13 ET 14'!#REF!</definedName>
    <definedName name="__________________________ti12" localSheetId="6">'[1]LOTS 13 ET 14'!#REF!</definedName>
    <definedName name="__________________________ti12" localSheetId="7">'[1]LOTS 13 ET 14'!#REF!</definedName>
    <definedName name="__________________________ti12" localSheetId="3">'[1]LOTS 13 ET 14'!#REF!</definedName>
    <definedName name="__________________________ti12">'[1]LOTS 13 ET 14'!#REF!</definedName>
    <definedName name="__________________________ti2" localSheetId="4">'[1]LOTS 13 ET 14'!#REF!</definedName>
    <definedName name="__________________________ti2" localSheetId="5">'[1]LOTS 13 ET 14'!#REF!</definedName>
    <definedName name="__________________________ti2" localSheetId="6">'[1]LOTS 13 ET 14'!#REF!</definedName>
    <definedName name="__________________________ti2" localSheetId="7">'[1]LOTS 13 ET 14'!#REF!</definedName>
    <definedName name="__________________________ti2" localSheetId="3">'[1]LOTS 13 ET 14'!#REF!</definedName>
    <definedName name="__________________________ti2">'[1]LOTS 13 ET 14'!#REF!</definedName>
    <definedName name="__________________________ti3" localSheetId="4">'[1]LOTS 13 ET 14'!#REF!</definedName>
    <definedName name="__________________________ti3" localSheetId="5">'[1]LOTS 13 ET 14'!#REF!</definedName>
    <definedName name="__________________________ti3" localSheetId="6">'[1]LOTS 13 ET 14'!#REF!</definedName>
    <definedName name="__________________________ti3" localSheetId="7">'[1]LOTS 13 ET 14'!#REF!</definedName>
    <definedName name="__________________________ti3" localSheetId="3">'[1]LOTS 13 ET 14'!#REF!</definedName>
    <definedName name="__________________________ti3">'[1]LOTS 13 ET 14'!#REF!</definedName>
    <definedName name="__________________________ti4" localSheetId="4">'[1]LOTS 13 ET 14'!#REF!</definedName>
    <definedName name="__________________________ti4" localSheetId="5">'[1]LOTS 13 ET 14'!#REF!</definedName>
    <definedName name="__________________________ti4" localSheetId="6">'[1]LOTS 13 ET 14'!#REF!</definedName>
    <definedName name="__________________________ti4" localSheetId="7">'[1]LOTS 13 ET 14'!#REF!</definedName>
    <definedName name="__________________________ti4" localSheetId="3">'[1]LOTS 13 ET 14'!#REF!</definedName>
    <definedName name="__________________________ti4">'[1]LOTS 13 ET 14'!#REF!</definedName>
    <definedName name="__________________________ti5" localSheetId="4">'[1]LOTS 13 ET 14'!#REF!</definedName>
    <definedName name="__________________________ti5" localSheetId="5">'[1]LOTS 13 ET 14'!#REF!</definedName>
    <definedName name="__________________________ti5" localSheetId="6">'[1]LOTS 13 ET 14'!#REF!</definedName>
    <definedName name="__________________________ti5" localSheetId="7">'[1]LOTS 13 ET 14'!#REF!</definedName>
    <definedName name="__________________________ti5" localSheetId="3">'[1]LOTS 13 ET 14'!#REF!</definedName>
    <definedName name="__________________________ti5">'[1]LOTS 13 ET 14'!#REF!</definedName>
    <definedName name="__________________________ti6" localSheetId="4">'[1]LOTS 13 ET 14'!#REF!</definedName>
    <definedName name="__________________________ti6" localSheetId="5">'[1]LOTS 13 ET 14'!#REF!</definedName>
    <definedName name="__________________________ti6" localSheetId="6">'[1]LOTS 13 ET 14'!#REF!</definedName>
    <definedName name="__________________________ti6" localSheetId="7">'[1]LOTS 13 ET 14'!#REF!</definedName>
    <definedName name="__________________________ti6" localSheetId="3">'[1]LOTS 13 ET 14'!#REF!</definedName>
    <definedName name="__________________________ti6">'[1]LOTS 13 ET 14'!#REF!</definedName>
    <definedName name="__________________________ti8" localSheetId="4">'[1]LOTS 13 ET 14'!#REF!</definedName>
    <definedName name="__________________________ti8" localSheetId="5">'[1]LOTS 13 ET 14'!#REF!</definedName>
    <definedName name="__________________________ti8" localSheetId="6">'[1]LOTS 13 ET 14'!#REF!</definedName>
    <definedName name="__________________________ti8" localSheetId="7">'[1]LOTS 13 ET 14'!#REF!</definedName>
    <definedName name="__________________________ti8" localSheetId="3">'[1]LOTS 13 ET 14'!#REF!</definedName>
    <definedName name="__________________________ti8">'[1]LOTS 13 ET 14'!#REF!</definedName>
    <definedName name="__________________________ti9" localSheetId="4">'[1]LOTS 13 ET 14'!#REF!</definedName>
    <definedName name="__________________________ti9" localSheetId="5">'[1]LOTS 13 ET 14'!#REF!</definedName>
    <definedName name="__________________________ti9" localSheetId="6">'[1]LOTS 13 ET 14'!#REF!</definedName>
    <definedName name="__________________________ti9" localSheetId="7">'[1]LOTS 13 ET 14'!#REF!</definedName>
    <definedName name="__________________________ti9" localSheetId="3">'[1]LOTS 13 ET 14'!#REF!</definedName>
    <definedName name="__________________________ti9">'[1]LOTS 13 ET 14'!#REF!</definedName>
    <definedName name="_______________________ti1" localSheetId="4">'[1]LOTS 13 ET 14'!#REF!</definedName>
    <definedName name="_______________________ti1" localSheetId="5">'[1]LOTS 13 ET 14'!#REF!</definedName>
    <definedName name="_______________________ti1" localSheetId="6">'[1]LOTS 13 ET 14'!#REF!</definedName>
    <definedName name="_______________________ti1" localSheetId="7">'[1]LOTS 13 ET 14'!#REF!</definedName>
    <definedName name="_______________________ti1" localSheetId="3">'[1]LOTS 13 ET 14'!#REF!</definedName>
    <definedName name="_______________________ti1">'[1]LOTS 13 ET 14'!#REF!</definedName>
    <definedName name="_______________________ti10" localSheetId="4">'[1]LOTS 13 ET 14'!#REF!</definedName>
    <definedName name="_______________________ti10" localSheetId="5">'[1]LOTS 13 ET 14'!#REF!</definedName>
    <definedName name="_______________________ti10" localSheetId="6">'[1]LOTS 13 ET 14'!#REF!</definedName>
    <definedName name="_______________________ti10" localSheetId="7">'[1]LOTS 13 ET 14'!#REF!</definedName>
    <definedName name="_______________________ti10" localSheetId="3">'[1]LOTS 13 ET 14'!#REF!</definedName>
    <definedName name="_______________________ti10">'[1]LOTS 13 ET 14'!#REF!</definedName>
    <definedName name="_______________________ti11" localSheetId="4">'[1]LOTS 13 ET 14'!#REF!</definedName>
    <definedName name="_______________________ti11" localSheetId="5">'[1]LOTS 13 ET 14'!#REF!</definedName>
    <definedName name="_______________________ti11" localSheetId="6">'[1]LOTS 13 ET 14'!#REF!</definedName>
    <definedName name="_______________________ti11" localSheetId="7">'[1]LOTS 13 ET 14'!#REF!</definedName>
    <definedName name="_______________________ti11" localSheetId="3">'[1]LOTS 13 ET 14'!#REF!</definedName>
    <definedName name="_______________________ti11">'[1]LOTS 13 ET 14'!#REF!</definedName>
    <definedName name="_______________________ti12" localSheetId="4">'[1]LOTS 13 ET 14'!#REF!</definedName>
    <definedName name="_______________________ti12" localSheetId="5">'[1]LOTS 13 ET 14'!#REF!</definedName>
    <definedName name="_______________________ti12" localSheetId="6">'[1]LOTS 13 ET 14'!#REF!</definedName>
    <definedName name="_______________________ti12" localSheetId="7">'[1]LOTS 13 ET 14'!#REF!</definedName>
    <definedName name="_______________________ti12" localSheetId="3">'[1]LOTS 13 ET 14'!#REF!</definedName>
    <definedName name="_______________________ti12">'[1]LOTS 13 ET 14'!#REF!</definedName>
    <definedName name="_______________________ti2" localSheetId="4">'[1]LOTS 13 ET 14'!#REF!</definedName>
    <definedName name="_______________________ti2" localSheetId="5">'[1]LOTS 13 ET 14'!#REF!</definedName>
    <definedName name="_______________________ti2" localSheetId="6">'[1]LOTS 13 ET 14'!#REF!</definedName>
    <definedName name="_______________________ti2" localSheetId="7">'[1]LOTS 13 ET 14'!#REF!</definedName>
    <definedName name="_______________________ti2" localSheetId="3">'[1]LOTS 13 ET 14'!#REF!</definedName>
    <definedName name="_______________________ti2">'[1]LOTS 13 ET 14'!#REF!</definedName>
    <definedName name="_______________________ti3" localSheetId="4">'[1]LOTS 13 ET 14'!#REF!</definedName>
    <definedName name="_______________________ti3" localSheetId="5">'[1]LOTS 13 ET 14'!#REF!</definedName>
    <definedName name="_______________________ti3" localSheetId="6">'[1]LOTS 13 ET 14'!#REF!</definedName>
    <definedName name="_______________________ti3" localSheetId="7">'[1]LOTS 13 ET 14'!#REF!</definedName>
    <definedName name="_______________________ti3" localSheetId="3">'[1]LOTS 13 ET 14'!#REF!</definedName>
    <definedName name="_______________________ti3">'[1]LOTS 13 ET 14'!#REF!</definedName>
    <definedName name="_______________________ti4" localSheetId="4">'[1]LOTS 13 ET 14'!#REF!</definedName>
    <definedName name="_______________________ti4" localSheetId="5">'[1]LOTS 13 ET 14'!#REF!</definedName>
    <definedName name="_______________________ti4" localSheetId="6">'[1]LOTS 13 ET 14'!#REF!</definedName>
    <definedName name="_______________________ti4" localSheetId="7">'[1]LOTS 13 ET 14'!#REF!</definedName>
    <definedName name="_______________________ti4" localSheetId="3">'[1]LOTS 13 ET 14'!#REF!</definedName>
    <definedName name="_______________________ti4">'[1]LOTS 13 ET 14'!#REF!</definedName>
    <definedName name="_______________________ti5" localSheetId="4">'[1]LOTS 13 ET 14'!#REF!</definedName>
    <definedName name="_______________________ti5" localSheetId="5">'[1]LOTS 13 ET 14'!#REF!</definedName>
    <definedName name="_______________________ti5" localSheetId="6">'[1]LOTS 13 ET 14'!#REF!</definedName>
    <definedName name="_______________________ti5" localSheetId="7">'[1]LOTS 13 ET 14'!#REF!</definedName>
    <definedName name="_______________________ti5" localSheetId="3">'[1]LOTS 13 ET 14'!#REF!</definedName>
    <definedName name="_______________________ti5">'[1]LOTS 13 ET 14'!#REF!</definedName>
    <definedName name="_______________________ti6" localSheetId="4">'[1]LOTS 13 ET 14'!#REF!</definedName>
    <definedName name="_______________________ti6" localSheetId="5">'[1]LOTS 13 ET 14'!#REF!</definedName>
    <definedName name="_______________________ti6" localSheetId="6">'[1]LOTS 13 ET 14'!#REF!</definedName>
    <definedName name="_______________________ti6" localSheetId="7">'[1]LOTS 13 ET 14'!#REF!</definedName>
    <definedName name="_______________________ti6" localSheetId="3">'[1]LOTS 13 ET 14'!#REF!</definedName>
    <definedName name="_______________________ti6">'[1]LOTS 13 ET 14'!#REF!</definedName>
    <definedName name="_______________________ti8" localSheetId="4">'[1]LOTS 13 ET 14'!#REF!</definedName>
    <definedName name="_______________________ti8" localSheetId="5">'[1]LOTS 13 ET 14'!#REF!</definedName>
    <definedName name="_______________________ti8" localSheetId="6">'[1]LOTS 13 ET 14'!#REF!</definedName>
    <definedName name="_______________________ti8" localSheetId="7">'[1]LOTS 13 ET 14'!#REF!</definedName>
    <definedName name="_______________________ti8" localSheetId="3">'[1]LOTS 13 ET 14'!#REF!</definedName>
    <definedName name="_______________________ti8">'[1]LOTS 13 ET 14'!#REF!</definedName>
    <definedName name="_______________________ti9" localSheetId="4">'[1]LOTS 13 ET 14'!#REF!</definedName>
    <definedName name="_______________________ti9" localSheetId="5">'[1]LOTS 13 ET 14'!#REF!</definedName>
    <definedName name="_______________________ti9" localSheetId="6">'[1]LOTS 13 ET 14'!#REF!</definedName>
    <definedName name="_______________________ti9" localSheetId="7">'[1]LOTS 13 ET 14'!#REF!</definedName>
    <definedName name="_______________________ti9" localSheetId="3">'[1]LOTS 13 ET 14'!#REF!</definedName>
    <definedName name="_______________________ti9">'[1]LOTS 13 ET 14'!#REF!</definedName>
    <definedName name="______________________ti1" localSheetId="4">'[1]LOTS 13 ET 14'!#REF!</definedName>
    <definedName name="______________________ti1" localSheetId="5">'[1]LOTS 13 ET 14'!#REF!</definedName>
    <definedName name="______________________ti1" localSheetId="6">'[1]LOTS 13 ET 14'!#REF!</definedName>
    <definedName name="______________________ti1" localSheetId="7">'[1]LOTS 13 ET 14'!#REF!</definedName>
    <definedName name="______________________ti1" localSheetId="3">'[1]LOTS 13 ET 14'!#REF!</definedName>
    <definedName name="______________________ti1">'[1]LOTS 13 ET 14'!#REF!</definedName>
    <definedName name="______________________ti10" localSheetId="4">'[1]LOTS 13 ET 14'!#REF!</definedName>
    <definedName name="______________________ti10" localSheetId="5">'[1]LOTS 13 ET 14'!#REF!</definedName>
    <definedName name="______________________ti10" localSheetId="6">'[1]LOTS 13 ET 14'!#REF!</definedName>
    <definedName name="______________________ti10" localSheetId="7">'[1]LOTS 13 ET 14'!#REF!</definedName>
    <definedName name="______________________ti10" localSheetId="3">'[1]LOTS 13 ET 14'!#REF!</definedName>
    <definedName name="______________________ti10">'[1]LOTS 13 ET 14'!#REF!</definedName>
    <definedName name="______________________ti11" localSheetId="4">'[1]LOTS 13 ET 14'!#REF!</definedName>
    <definedName name="______________________ti11" localSheetId="5">'[1]LOTS 13 ET 14'!#REF!</definedName>
    <definedName name="______________________ti11" localSheetId="6">'[1]LOTS 13 ET 14'!#REF!</definedName>
    <definedName name="______________________ti11" localSheetId="7">'[1]LOTS 13 ET 14'!#REF!</definedName>
    <definedName name="______________________ti11" localSheetId="3">'[1]LOTS 13 ET 14'!#REF!</definedName>
    <definedName name="______________________ti11">'[1]LOTS 13 ET 14'!#REF!</definedName>
    <definedName name="______________________ti12" localSheetId="4">'[1]LOTS 13 ET 14'!#REF!</definedName>
    <definedName name="______________________ti12" localSheetId="5">'[1]LOTS 13 ET 14'!#REF!</definedName>
    <definedName name="______________________ti12" localSheetId="6">'[1]LOTS 13 ET 14'!#REF!</definedName>
    <definedName name="______________________ti12" localSheetId="7">'[1]LOTS 13 ET 14'!#REF!</definedName>
    <definedName name="______________________ti12" localSheetId="3">'[1]LOTS 13 ET 14'!#REF!</definedName>
    <definedName name="______________________ti12">'[1]LOTS 13 ET 14'!#REF!</definedName>
    <definedName name="______________________ti2" localSheetId="4">'[1]LOTS 13 ET 14'!#REF!</definedName>
    <definedName name="______________________ti2" localSheetId="5">'[1]LOTS 13 ET 14'!#REF!</definedName>
    <definedName name="______________________ti2" localSheetId="6">'[1]LOTS 13 ET 14'!#REF!</definedName>
    <definedName name="______________________ti2" localSheetId="7">'[1]LOTS 13 ET 14'!#REF!</definedName>
    <definedName name="______________________ti2" localSheetId="3">'[1]LOTS 13 ET 14'!#REF!</definedName>
    <definedName name="______________________ti2">'[1]LOTS 13 ET 14'!#REF!</definedName>
    <definedName name="______________________ti3" localSheetId="4">'[1]LOTS 13 ET 14'!#REF!</definedName>
    <definedName name="______________________ti3" localSheetId="5">'[1]LOTS 13 ET 14'!#REF!</definedName>
    <definedName name="______________________ti3" localSheetId="6">'[1]LOTS 13 ET 14'!#REF!</definedName>
    <definedName name="______________________ti3" localSheetId="7">'[1]LOTS 13 ET 14'!#REF!</definedName>
    <definedName name="______________________ti3" localSheetId="3">'[1]LOTS 13 ET 14'!#REF!</definedName>
    <definedName name="______________________ti3">'[1]LOTS 13 ET 14'!#REF!</definedName>
    <definedName name="______________________ti4" localSheetId="4">'[1]LOTS 13 ET 14'!#REF!</definedName>
    <definedName name="______________________ti4" localSheetId="5">'[1]LOTS 13 ET 14'!#REF!</definedName>
    <definedName name="______________________ti4" localSheetId="6">'[1]LOTS 13 ET 14'!#REF!</definedName>
    <definedName name="______________________ti4" localSheetId="7">'[1]LOTS 13 ET 14'!#REF!</definedName>
    <definedName name="______________________ti4" localSheetId="3">'[1]LOTS 13 ET 14'!#REF!</definedName>
    <definedName name="______________________ti4">'[1]LOTS 13 ET 14'!#REF!</definedName>
    <definedName name="______________________ti5" localSheetId="4">'[1]LOTS 13 ET 14'!#REF!</definedName>
    <definedName name="______________________ti5" localSheetId="5">'[1]LOTS 13 ET 14'!#REF!</definedName>
    <definedName name="______________________ti5" localSheetId="6">'[1]LOTS 13 ET 14'!#REF!</definedName>
    <definedName name="______________________ti5" localSheetId="7">'[1]LOTS 13 ET 14'!#REF!</definedName>
    <definedName name="______________________ti5" localSheetId="3">'[1]LOTS 13 ET 14'!#REF!</definedName>
    <definedName name="______________________ti5">'[1]LOTS 13 ET 14'!#REF!</definedName>
    <definedName name="______________________ti6" localSheetId="4">'[1]LOTS 13 ET 14'!#REF!</definedName>
    <definedName name="______________________ti6" localSheetId="5">'[1]LOTS 13 ET 14'!#REF!</definedName>
    <definedName name="______________________ti6" localSheetId="6">'[1]LOTS 13 ET 14'!#REF!</definedName>
    <definedName name="______________________ti6" localSheetId="7">'[1]LOTS 13 ET 14'!#REF!</definedName>
    <definedName name="______________________ti6" localSheetId="3">'[1]LOTS 13 ET 14'!#REF!</definedName>
    <definedName name="______________________ti6">'[1]LOTS 13 ET 14'!#REF!</definedName>
    <definedName name="______________________ti8" localSheetId="4">'[1]LOTS 13 ET 14'!#REF!</definedName>
    <definedName name="______________________ti8" localSheetId="5">'[1]LOTS 13 ET 14'!#REF!</definedName>
    <definedName name="______________________ti8" localSheetId="6">'[1]LOTS 13 ET 14'!#REF!</definedName>
    <definedName name="______________________ti8" localSheetId="7">'[1]LOTS 13 ET 14'!#REF!</definedName>
    <definedName name="______________________ti8" localSheetId="3">'[1]LOTS 13 ET 14'!#REF!</definedName>
    <definedName name="______________________ti8">'[1]LOTS 13 ET 14'!#REF!</definedName>
    <definedName name="______________________ti9" localSheetId="4">'[1]LOTS 13 ET 14'!#REF!</definedName>
    <definedName name="______________________ti9" localSheetId="5">'[1]LOTS 13 ET 14'!#REF!</definedName>
    <definedName name="______________________ti9" localSheetId="6">'[1]LOTS 13 ET 14'!#REF!</definedName>
    <definedName name="______________________ti9" localSheetId="7">'[1]LOTS 13 ET 14'!#REF!</definedName>
    <definedName name="______________________ti9" localSheetId="3">'[1]LOTS 13 ET 14'!#REF!</definedName>
    <definedName name="______________________ti9">'[1]LOTS 13 ET 14'!#REF!</definedName>
    <definedName name="_____________________ti1" localSheetId="4">'[1]LOTS 13 ET 14'!#REF!</definedName>
    <definedName name="_____________________ti1" localSheetId="5">'[1]LOTS 13 ET 14'!#REF!</definedName>
    <definedName name="_____________________ti1" localSheetId="6">'[1]LOTS 13 ET 14'!#REF!</definedName>
    <definedName name="_____________________ti1" localSheetId="7">'[1]LOTS 13 ET 14'!#REF!</definedName>
    <definedName name="_____________________ti1" localSheetId="3">'[1]LOTS 13 ET 14'!#REF!</definedName>
    <definedName name="_____________________ti1">'[1]LOTS 13 ET 14'!#REF!</definedName>
    <definedName name="_____________________ti10" localSheetId="4">'[1]LOTS 13 ET 14'!#REF!</definedName>
    <definedName name="_____________________ti10" localSheetId="5">'[1]LOTS 13 ET 14'!#REF!</definedName>
    <definedName name="_____________________ti10" localSheetId="6">'[1]LOTS 13 ET 14'!#REF!</definedName>
    <definedName name="_____________________ti10" localSheetId="7">'[1]LOTS 13 ET 14'!#REF!</definedName>
    <definedName name="_____________________ti10" localSheetId="3">'[1]LOTS 13 ET 14'!#REF!</definedName>
    <definedName name="_____________________ti10">'[1]LOTS 13 ET 14'!#REF!</definedName>
    <definedName name="_____________________ti11" localSheetId="4">'[1]LOTS 13 ET 14'!#REF!</definedName>
    <definedName name="_____________________ti11" localSheetId="5">'[1]LOTS 13 ET 14'!#REF!</definedName>
    <definedName name="_____________________ti11" localSheetId="6">'[1]LOTS 13 ET 14'!#REF!</definedName>
    <definedName name="_____________________ti11" localSheetId="7">'[1]LOTS 13 ET 14'!#REF!</definedName>
    <definedName name="_____________________ti11" localSheetId="3">'[1]LOTS 13 ET 14'!#REF!</definedName>
    <definedName name="_____________________ti11">'[1]LOTS 13 ET 14'!#REF!</definedName>
    <definedName name="_____________________ti12" localSheetId="4">'[1]LOTS 13 ET 14'!#REF!</definedName>
    <definedName name="_____________________ti12" localSheetId="5">'[1]LOTS 13 ET 14'!#REF!</definedName>
    <definedName name="_____________________ti12" localSheetId="6">'[1]LOTS 13 ET 14'!#REF!</definedName>
    <definedName name="_____________________ti12" localSheetId="7">'[1]LOTS 13 ET 14'!#REF!</definedName>
    <definedName name="_____________________ti12" localSheetId="3">'[1]LOTS 13 ET 14'!#REF!</definedName>
    <definedName name="_____________________ti12">'[1]LOTS 13 ET 14'!#REF!</definedName>
    <definedName name="_____________________ti2" localSheetId="4">'[1]LOTS 13 ET 14'!#REF!</definedName>
    <definedName name="_____________________ti2" localSheetId="5">'[1]LOTS 13 ET 14'!#REF!</definedName>
    <definedName name="_____________________ti2" localSheetId="6">'[1]LOTS 13 ET 14'!#REF!</definedName>
    <definedName name="_____________________ti2" localSheetId="7">'[1]LOTS 13 ET 14'!#REF!</definedName>
    <definedName name="_____________________ti2" localSheetId="3">'[1]LOTS 13 ET 14'!#REF!</definedName>
    <definedName name="_____________________ti2">'[1]LOTS 13 ET 14'!#REF!</definedName>
    <definedName name="_____________________ti3" localSheetId="4">'[1]LOTS 13 ET 14'!#REF!</definedName>
    <definedName name="_____________________ti3" localSheetId="5">'[1]LOTS 13 ET 14'!#REF!</definedName>
    <definedName name="_____________________ti3" localSheetId="6">'[1]LOTS 13 ET 14'!#REF!</definedName>
    <definedName name="_____________________ti3" localSheetId="7">'[1]LOTS 13 ET 14'!#REF!</definedName>
    <definedName name="_____________________ti3" localSheetId="3">'[1]LOTS 13 ET 14'!#REF!</definedName>
    <definedName name="_____________________ti3">'[1]LOTS 13 ET 14'!#REF!</definedName>
    <definedName name="_____________________ti4" localSheetId="4">'[1]LOTS 13 ET 14'!#REF!</definedName>
    <definedName name="_____________________ti4" localSheetId="5">'[1]LOTS 13 ET 14'!#REF!</definedName>
    <definedName name="_____________________ti4" localSheetId="6">'[1]LOTS 13 ET 14'!#REF!</definedName>
    <definedName name="_____________________ti4" localSheetId="7">'[1]LOTS 13 ET 14'!#REF!</definedName>
    <definedName name="_____________________ti4" localSheetId="3">'[1]LOTS 13 ET 14'!#REF!</definedName>
    <definedName name="_____________________ti4">'[1]LOTS 13 ET 14'!#REF!</definedName>
    <definedName name="_____________________ti5" localSheetId="4">'[1]LOTS 13 ET 14'!#REF!</definedName>
    <definedName name="_____________________ti5" localSheetId="5">'[1]LOTS 13 ET 14'!#REF!</definedName>
    <definedName name="_____________________ti5" localSheetId="6">'[1]LOTS 13 ET 14'!#REF!</definedName>
    <definedName name="_____________________ti5" localSheetId="7">'[1]LOTS 13 ET 14'!#REF!</definedName>
    <definedName name="_____________________ti5" localSheetId="3">'[1]LOTS 13 ET 14'!#REF!</definedName>
    <definedName name="_____________________ti5">'[1]LOTS 13 ET 14'!#REF!</definedName>
    <definedName name="_____________________ti6" localSheetId="4">'[1]LOTS 13 ET 14'!#REF!</definedName>
    <definedName name="_____________________ti6" localSheetId="5">'[1]LOTS 13 ET 14'!#REF!</definedName>
    <definedName name="_____________________ti6" localSheetId="6">'[1]LOTS 13 ET 14'!#REF!</definedName>
    <definedName name="_____________________ti6" localSheetId="7">'[1]LOTS 13 ET 14'!#REF!</definedName>
    <definedName name="_____________________ti6" localSheetId="3">'[1]LOTS 13 ET 14'!#REF!</definedName>
    <definedName name="_____________________ti6">'[1]LOTS 13 ET 14'!#REF!</definedName>
    <definedName name="_____________________ti8" localSheetId="4">'[1]LOTS 13 ET 14'!#REF!</definedName>
    <definedName name="_____________________ti8" localSheetId="5">'[1]LOTS 13 ET 14'!#REF!</definedName>
    <definedName name="_____________________ti8" localSheetId="6">'[1]LOTS 13 ET 14'!#REF!</definedName>
    <definedName name="_____________________ti8" localSheetId="7">'[1]LOTS 13 ET 14'!#REF!</definedName>
    <definedName name="_____________________ti8" localSheetId="3">'[1]LOTS 13 ET 14'!#REF!</definedName>
    <definedName name="_____________________ti8">'[1]LOTS 13 ET 14'!#REF!</definedName>
    <definedName name="_____________________ti9" localSheetId="4">'[1]LOTS 13 ET 14'!#REF!</definedName>
    <definedName name="_____________________ti9" localSheetId="5">'[1]LOTS 13 ET 14'!#REF!</definedName>
    <definedName name="_____________________ti9" localSheetId="6">'[1]LOTS 13 ET 14'!#REF!</definedName>
    <definedName name="_____________________ti9" localSheetId="7">'[1]LOTS 13 ET 14'!#REF!</definedName>
    <definedName name="_____________________ti9" localSheetId="3">'[1]LOTS 13 ET 14'!#REF!</definedName>
    <definedName name="_____________________ti9">'[1]LOTS 13 ET 14'!#REF!</definedName>
    <definedName name="____________________ti1" localSheetId="4">'[1]LOTS 13 ET 14'!#REF!</definedName>
    <definedName name="____________________ti1" localSheetId="5">'[1]LOTS 13 ET 14'!#REF!</definedName>
    <definedName name="____________________ti1" localSheetId="6">'[1]LOTS 13 ET 14'!#REF!</definedName>
    <definedName name="____________________ti1" localSheetId="7">'[1]LOTS 13 ET 14'!#REF!</definedName>
    <definedName name="____________________ti1" localSheetId="3">'[1]LOTS 13 ET 14'!#REF!</definedName>
    <definedName name="____________________ti1">'[1]LOTS 13 ET 14'!#REF!</definedName>
    <definedName name="____________________ti10" localSheetId="4">'[1]LOTS 13 ET 14'!#REF!</definedName>
    <definedName name="____________________ti10" localSheetId="5">'[1]LOTS 13 ET 14'!#REF!</definedName>
    <definedName name="____________________ti10" localSheetId="6">'[1]LOTS 13 ET 14'!#REF!</definedName>
    <definedName name="____________________ti10" localSheetId="7">'[1]LOTS 13 ET 14'!#REF!</definedName>
    <definedName name="____________________ti10" localSheetId="3">'[1]LOTS 13 ET 14'!#REF!</definedName>
    <definedName name="____________________ti10">'[1]LOTS 13 ET 14'!#REF!</definedName>
    <definedName name="____________________ti11" localSheetId="4">'[1]LOTS 13 ET 14'!#REF!</definedName>
    <definedName name="____________________ti11" localSheetId="5">'[1]LOTS 13 ET 14'!#REF!</definedName>
    <definedName name="____________________ti11" localSheetId="6">'[1]LOTS 13 ET 14'!#REF!</definedName>
    <definedName name="____________________ti11" localSheetId="7">'[1]LOTS 13 ET 14'!#REF!</definedName>
    <definedName name="____________________ti11" localSheetId="3">'[1]LOTS 13 ET 14'!#REF!</definedName>
    <definedName name="____________________ti11">'[1]LOTS 13 ET 14'!#REF!</definedName>
    <definedName name="____________________ti12" localSheetId="4">'[1]LOTS 13 ET 14'!#REF!</definedName>
    <definedName name="____________________ti12" localSheetId="5">'[1]LOTS 13 ET 14'!#REF!</definedName>
    <definedName name="____________________ti12" localSheetId="6">'[1]LOTS 13 ET 14'!#REF!</definedName>
    <definedName name="____________________ti12" localSheetId="7">'[1]LOTS 13 ET 14'!#REF!</definedName>
    <definedName name="____________________ti12" localSheetId="3">'[1]LOTS 13 ET 14'!#REF!</definedName>
    <definedName name="____________________ti12">'[1]LOTS 13 ET 14'!#REF!</definedName>
    <definedName name="____________________ti2" localSheetId="4">'[1]LOTS 13 ET 14'!#REF!</definedName>
    <definedName name="____________________ti2" localSheetId="5">'[1]LOTS 13 ET 14'!#REF!</definedName>
    <definedName name="____________________ti2" localSheetId="6">'[1]LOTS 13 ET 14'!#REF!</definedName>
    <definedName name="____________________ti2" localSheetId="7">'[1]LOTS 13 ET 14'!#REF!</definedName>
    <definedName name="____________________ti2" localSheetId="3">'[1]LOTS 13 ET 14'!#REF!</definedName>
    <definedName name="____________________ti2">'[1]LOTS 13 ET 14'!#REF!</definedName>
    <definedName name="____________________ti3" localSheetId="4">'[1]LOTS 13 ET 14'!#REF!</definedName>
    <definedName name="____________________ti3" localSheetId="5">'[1]LOTS 13 ET 14'!#REF!</definedName>
    <definedName name="____________________ti3" localSheetId="6">'[1]LOTS 13 ET 14'!#REF!</definedName>
    <definedName name="____________________ti3" localSheetId="7">'[1]LOTS 13 ET 14'!#REF!</definedName>
    <definedName name="____________________ti3" localSheetId="3">'[1]LOTS 13 ET 14'!#REF!</definedName>
    <definedName name="____________________ti3">'[1]LOTS 13 ET 14'!#REF!</definedName>
    <definedName name="____________________ti4" localSheetId="4">'[1]LOTS 13 ET 14'!#REF!</definedName>
    <definedName name="____________________ti4" localSheetId="5">'[1]LOTS 13 ET 14'!#REF!</definedName>
    <definedName name="____________________ti4" localSheetId="6">'[1]LOTS 13 ET 14'!#REF!</definedName>
    <definedName name="____________________ti4" localSheetId="7">'[1]LOTS 13 ET 14'!#REF!</definedName>
    <definedName name="____________________ti4" localSheetId="3">'[1]LOTS 13 ET 14'!#REF!</definedName>
    <definedName name="____________________ti4">'[1]LOTS 13 ET 14'!#REF!</definedName>
    <definedName name="____________________ti5" localSheetId="4">'[1]LOTS 13 ET 14'!#REF!</definedName>
    <definedName name="____________________ti5" localSheetId="5">'[1]LOTS 13 ET 14'!#REF!</definedName>
    <definedName name="____________________ti5" localSheetId="6">'[1]LOTS 13 ET 14'!#REF!</definedName>
    <definedName name="____________________ti5" localSheetId="7">'[1]LOTS 13 ET 14'!#REF!</definedName>
    <definedName name="____________________ti5" localSheetId="3">'[1]LOTS 13 ET 14'!#REF!</definedName>
    <definedName name="____________________ti5">'[1]LOTS 13 ET 14'!#REF!</definedName>
    <definedName name="____________________ti6" localSheetId="4">'[1]LOTS 13 ET 14'!#REF!</definedName>
    <definedName name="____________________ti6" localSheetId="5">'[1]LOTS 13 ET 14'!#REF!</definedName>
    <definedName name="____________________ti6" localSheetId="6">'[1]LOTS 13 ET 14'!#REF!</definedName>
    <definedName name="____________________ti6" localSheetId="7">'[1]LOTS 13 ET 14'!#REF!</definedName>
    <definedName name="____________________ti6" localSheetId="3">'[1]LOTS 13 ET 14'!#REF!</definedName>
    <definedName name="____________________ti6">'[1]LOTS 13 ET 14'!#REF!</definedName>
    <definedName name="____________________ti8" localSheetId="4">'[1]LOTS 13 ET 14'!#REF!</definedName>
    <definedName name="____________________ti8" localSheetId="5">'[1]LOTS 13 ET 14'!#REF!</definedName>
    <definedName name="____________________ti8" localSheetId="6">'[1]LOTS 13 ET 14'!#REF!</definedName>
    <definedName name="____________________ti8" localSheetId="7">'[1]LOTS 13 ET 14'!#REF!</definedName>
    <definedName name="____________________ti8" localSheetId="3">'[1]LOTS 13 ET 14'!#REF!</definedName>
    <definedName name="____________________ti8">'[1]LOTS 13 ET 14'!#REF!</definedName>
    <definedName name="____________________ti9" localSheetId="4">'[1]LOTS 13 ET 14'!#REF!</definedName>
    <definedName name="____________________ti9" localSheetId="5">'[1]LOTS 13 ET 14'!#REF!</definedName>
    <definedName name="____________________ti9" localSheetId="6">'[1]LOTS 13 ET 14'!#REF!</definedName>
    <definedName name="____________________ti9" localSheetId="7">'[1]LOTS 13 ET 14'!#REF!</definedName>
    <definedName name="____________________ti9" localSheetId="3">'[1]LOTS 13 ET 14'!#REF!</definedName>
    <definedName name="____________________ti9">'[1]LOTS 13 ET 14'!#REF!</definedName>
    <definedName name="___________________ti1" localSheetId="4">'[1]LOTS 13 ET 14'!#REF!</definedName>
    <definedName name="___________________ti1" localSheetId="5">'[1]LOTS 13 ET 14'!#REF!</definedName>
    <definedName name="___________________ti1" localSheetId="6">'[1]LOTS 13 ET 14'!#REF!</definedName>
    <definedName name="___________________ti1" localSheetId="7">'[1]LOTS 13 ET 14'!#REF!</definedName>
    <definedName name="___________________ti1" localSheetId="3">'[1]LOTS 13 ET 14'!#REF!</definedName>
    <definedName name="___________________ti1">'[1]LOTS 13 ET 14'!#REF!</definedName>
    <definedName name="___________________ti10" localSheetId="4">'[1]LOTS 13 ET 14'!#REF!</definedName>
    <definedName name="___________________ti10" localSheetId="5">'[1]LOTS 13 ET 14'!#REF!</definedName>
    <definedName name="___________________ti10" localSheetId="6">'[1]LOTS 13 ET 14'!#REF!</definedName>
    <definedName name="___________________ti10" localSheetId="7">'[1]LOTS 13 ET 14'!#REF!</definedName>
    <definedName name="___________________ti10" localSheetId="3">'[1]LOTS 13 ET 14'!#REF!</definedName>
    <definedName name="___________________ti10">'[1]LOTS 13 ET 14'!#REF!</definedName>
    <definedName name="___________________ti11" localSheetId="4">'[1]LOTS 13 ET 14'!#REF!</definedName>
    <definedName name="___________________ti11" localSheetId="5">'[1]LOTS 13 ET 14'!#REF!</definedName>
    <definedName name="___________________ti11" localSheetId="6">'[1]LOTS 13 ET 14'!#REF!</definedName>
    <definedName name="___________________ti11" localSheetId="7">'[1]LOTS 13 ET 14'!#REF!</definedName>
    <definedName name="___________________ti11" localSheetId="3">'[1]LOTS 13 ET 14'!#REF!</definedName>
    <definedName name="___________________ti11">'[1]LOTS 13 ET 14'!#REF!</definedName>
    <definedName name="___________________ti12" localSheetId="4">'[1]LOTS 13 ET 14'!#REF!</definedName>
    <definedName name="___________________ti12" localSheetId="5">'[1]LOTS 13 ET 14'!#REF!</definedName>
    <definedName name="___________________ti12" localSheetId="6">'[1]LOTS 13 ET 14'!#REF!</definedName>
    <definedName name="___________________ti12" localSheetId="7">'[1]LOTS 13 ET 14'!#REF!</definedName>
    <definedName name="___________________ti12" localSheetId="3">'[1]LOTS 13 ET 14'!#REF!</definedName>
    <definedName name="___________________ti12">'[1]LOTS 13 ET 14'!#REF!</definedName>
    <definedName name="___________________ti2" localSheetId="4">'[1]LOTS 13 ET 14'!#REF!</definedName>
    <definedName name="___________________ti2" localSheetId="5">'[1]LOTS 13 ET 14'!#REF!</definedName>
    <definedName name="___________________ti2" localSheetId="6">'[1]LOTS 13 ET 14'!#REF!</definedName>
    <definedName name="___________________ti2" localSheetId="7">'[1]LOTS 13 ET 14'!#REF!</definedName>
    <definedName name="___________________ti2" localSheetId="3">'[1]LOTS 13 ET 14'!#REF!</definedName>
    <definedName name="___________________ti2">'[1]LOTS 13 ET 14'!#REF!</definedName>
    <definedName name="___________________ti3" localSheetId="4">'[1]LOTS 13 ET 14'!#REF!</definedName>
    <definedName name="___________________ti3" localSheetId="5">'[1]LOTS 13 ET 14'!#REF!</definedName>
    <definedName name="___________________ti3" localSheetId="6">'[1]LOTS 13 ET 14'!#REF!</definedName>
    <definedName name="___________________ti3" localSheetId="7">'[1]LOTS 13 ET 14'!#REF!</definedName>
    <definedName name="___________________ti3" localSheetId="3">'[1]LOTS 13 ET 14'!#REF!</definedName>
    <definedName name="___________________ti3">'[1]LOTS 13 ET 14'!#REF!</definedName>
    <definedName name="___________________ti4" localSheetId="4">'[1]LOTS 13 ET 14'!#REF!</definedName>
    <definedName name="___________________ti4" localSheetId="5">'[1]LOTS 13 ET 14'!#REF!</definedName>
    <definedName name="___________________ti4" localSheetId="6">'[1]LOTS 13 ET 14'!#REF!</definedName>
    <definedName name="___________________ti4" localSheetId="7">'[1]LOTS 13 ET 14'!#REF!</definedName>
    <definedName name="___________________ti4" localSheetId="3">'[1]LOTS 13 ET 14'!#REF!</definedName>
    <definedName name="___________________ti4">'[1]LOTS 13 ET 14'!#REF!</definedName>
    <definedName name="___________________ti5" localSheetId="4">'[1]LOTS 13 ET 14'!#REF!</definedName>
    <definedName name="___________________ti5" localSheetId="5">'[1]LOTS 13 ET 14'!#REF!</definedName>
    <definedName name="___________________ti5" localSheetId="6">'[1]LOTS 13 ET 14'!#REF!</definedName>
    <definedName name="___________________ti5" localSheetId="7">'[1]LOTS 13 ET 14'!#REF!</definedName>
    <definedName name="___________________ti5" localSheetId="3">'[1]LOTS 13 ET 14'!#REF!</definedName>
    <definedName name="___________________ti5">'[1]LOTS 13 ET 14'!#REF!</definedName>
    <definedName name="___________________ti6" localSheetId="4">'[1]LOTS 13 ET 14'!#REF!</definedName>
    <definedName name="___________________ti6" localSheetId="5">'[1]LOTS 13 ET 14'!#REF!</definedName>
    <definedName name="___________________ti6" localSheetId="6">'[1]LOTS 13 ET 14'!#REF!</definedName>
    <definedName name="___________________ti6" localSheetId="7">'[1]LOTS 13 ET 14'!#REF!</definedName>
    <definedName name="___________________ti6" localSheetId="3">'[1]LOTS 13 ET 14'!#REF!</definedName>
    <definedName name="___________________ti6">'[1]LOTS 13 ET 14'!#REF!</definedName>
    <definedName name="___________________ti8" localSheetId="4">'[1]LOTS 13 ET 14'!#REF!</definedName>
    <definedName name="___________________ti8" localSheetId="5">'[1]LOTS 13 ET 14'!#REF!</definedName>
    <definedName name="___________________ti8" localSheetId="6">'[1]LOTS 13 ET 14'!#REF!</definedName>
    <definedName name="___________________ti8" localSheetId="7">'[1]LOTS 13 ET 14'!#REF!</definedName>
    <definedName name="___________________ti8" localSheetId="3">'[1]LOTS 13 ET 14'!#REF!</definedName>
    <definedName name="___________________ti8">'[1]LOTS 13 ET 14'!#REF!</definedName>
    <definedName name="___________________ti9" localSheetId="4">'[1]LOTS 13 ET 14'!#REF!</definedName>
    <definedName name="___________________ti9" localSheetId="5">'[1]LOTS 13 ET 14'!#REF!</definedName>
    <definedName name="___________________ti9" localSheetId="6">'[1]LOTS 13 ET 14'!#REF!</definedName>
    <definedName name="___________________ti9" localSheetId="7">'[1]LOTS 13 ET 14'!#REF!</definedName>
    <definedName name="___________________ti9" localSheetId="3">'[1]LOTS 13 ET 14'!#REF!</definedName>
    <definedName name="___________________ti9">'[1]LOTS 13 ET 14'!#REF!</definedName>
    <definedName name="__________________ti1" localSheetId="4">'[1]LOTS 13 ET 14'!#REF!</definedName>
    <definedName name="__________________ti1" localSheetId="5">'[1]LOTS 13 ET 14'!#REF!</definedName>
    <definedName name="__________________ti1" localSheetId="6">'[1]LOTS 13 ET 14'!#REF!</definedName>
    <definedName name="__________________ti1" localSheetId="7">'[1]LOTS 13 ET 14'!#REF!</definedName>
    <definedName name="__________________ti1" localSheetId="3">'[1]LOTS 13 ET 14'!#REF!</definedName>
    <definedName name="__________________ti1">'[1]LOTS 13 ET 14'!#REF!</definedName>
    <definedName name="__________________ti10" localSheetId="4">'[1]LOTS 13 ET 14'!#REF!</definedName>
    <definedName name="__________________ti10" localSheetId="5">'[1]LOTS 13 ET 14'!#REF!</definedName>
    <definedName name="__________________ti10" localSheetId="6">'[1]LOTS 13 ET 14'!#REF!</definedName>
    <definedName name="__________________ti10" localSheetId="7">'[1]LOTS 13 ET 14'!#REF!</definedName>
    <definedName name="__________________ti10" localSheetId="3">'[1]LOTS 13 ET 14'!#REF!</definedName>
    <definedName name="__________________ti10">'[1]LOTS 13 ET 14'!#REF!</definedName>
    <definedName name="__________________ti11" localSheetId="4">'[1]LOTS 13 ET 14'!#REF!</definedName>
    <definedName name="__________________ti11" localSheetId="5">'[1]LOTS 13 ET 14'!#REF!</definedName>
    <definedName name="__________________ti11" localSheetId="6">'[1]LOTS 13 ET 14'!#REF!</definedName>
    <definedName name="__________________ti11" localSheetId="7">'[1]LOTS 13 ET 14'!#REF!</definedName>
    <definedName name="__________________ti11" localSheetId="3">'[1]LOTS 13 ET 14'!#REF!</definedName>
    <definedName name="__________________ti11">'[1]LOTS 13 ET 14'!#REF!</definedName>
    <definedName name="__________________ti12" localSheetId="4">'[1]LOTS 13 ET 14'!#REF!</definedName>
    <definedName name="__________________ti12" localSheetId="5">'[1]LOTS 13 ET 14'!#REF!</definedName>
    <definedName name="__________________ti12" localSheetId="6">'[1]LOTS 13 ET 14'!#REF!</definedName>
    <definedName name="__________________ti12" localSheetId="7">'[1]LOTS 13 ET 14'!#REF!</definedName>
    <definedName name="__________________ti12" localSheetId="3">'[1]LOTS 13 ET 14'!#REF!</definedName>
    <definedName name="__________________ti12">'[1]LOTS 13 ET 14'!#REF!</definedName>
    <definedName name="__________________ti2" localSheetId="4">'[1]LOTS 13 ET 14'!#REF!</definedName>
    <definedName name="__________________ti2" localSheetId="5">'[1]LOTS 13 ET 14'!#REF!</definedName>
    <definedName name="__________________ti2" localSheetId="6">'[1]LOTS 13 ET 14'!#REF!</definedName>
    <definedName name="__________________ti2" localSheetId="7">'[1]LOTS 13 ET 14'!#REF!</definedName>
    <definedName name="__________________ti2" localSheetId="3">'[1]LOTS 13 ET 14'!#REF!</definedName>
    <definedName name="__________________ti2">'[1]LOTS 13 ET 14'!#REF!</definedName>
    <definedName name="__________________ti3" localSheetId="4">'[1]LOTS 13 ET 14'!#REF!</definedName>
    <definedName name="__________________ti3" localSheetId="5">'[1]LOTS 13 ET 14'!#REF!</definedName>
    <definedName name="__________________ti3" localSheetId="6">'[1]LOTS 13 ET 14'!#REF!</definedName>
    <definedName name="__________________ti3" localSheetId="7">'[1]LOTS 13 ET 14'!#REF!</definedName>
    <definedName name="__________________ti3" localSheetId="3">'[1]LOTS 13 ET 14'!#REF!</definedName>
    <definedName name="__________________ti3">'[1]LOTS 13 ET 14'!#REF!</definedName>
    <definedName name="__________________ti4" localSheetId="4">'[1]LOTS 13 ET 14'!#REF!</definedName>
    <definedName name="__________________ti4" localSheetId="5">'[1]LOTS 13 ET 14'!#REF!</definedName>
    <definedName name="__________________ti4" localSheetId="6">'[1]LOTS 13 ET 14'!#REF!</definedName>
    <definedName name="__________________ti4" localSheetId="7">'[1]LOTS 13 ET 14'!#REF!</definedName>
    <definedName name="__________________ti4" localSheetId="3">'[1]LOTS 13 ET 14'!#REF!</definedName>
    <definedName name="__________________ti4">'[1]LOTS 13 ET 14'!#REF!</definedName>
    <definedName name="__________________ti5" localSheetId="4">'[1]LOTS 13 ET 14'!#REF!</definedName>
    <definedName name="__________________ti5" localSheetId="5">'[1]LOTS 13 ET 14'!#REF!</definedName>
    <definedName name="__________________ti5" localSheetId="6">'[1]LOTS 13 ET 14'!#REF!</definedName>
    <definedName name="__________________ti5" localSheetId="7">'[1]LOTS 13 ET 14'!#REF!</definedName>
    <definedName name="__________________ti5" localSheetId="3">'[1]LOTS 13 ET 14'!#REF!</definedName>
    <definedName name="__________________ti5">'[1]LOTS 13 ET 14'!#REF!</definedName>
    <definedName name="__________________ti6" localSheetId="4">'[1]LOTS 13 ET 14'!#REF!</definedName>
    <definedName name="__________________ti6" localSheetId="5">'[1]LOTS 13 ET 14'!#REF!</definedName>
    <definedName name="__________________ti6" localSheetId="6">'[1]LOTS 13 ET 14'!#REF!</definedName>
    <definedName name="__________________ti6" localSheetId="7">'[1]LOTS 13 ET 14'!#REF!</definedName>
    <definedName name="__________________ti6" localSheetId="3">'[1]LOTS 13 ET 14'!#REF!</definedName>
    <definedName name="__________________ti6">'[1]LOTS 13 ET 14'!#REF!</definedName>
    <definedName name="__________________ti8" localSheetId="4">'[1]LOTS 13 ET 14'!#REF!</definedName>
    <definedName name="__________________ti8" localSheetId="5">'[1]LOTS 13 ET 14'!#REF!</definedName>
    <definedName name="__________________ti8" localSheetId="6">'[1]LOTS 13 ET 14'!#REF!</definedName>
    <definedName name="__________________ti8" localSheetId="7">'[1]LOTS 13 ET 14'!#REF!</definedName>
    <definedName name="__________________ti8" localSheetId="3">'[1]LOTS 13 ET 14'!#REF!</definedName>
    <definedName name="__________________ti8">'[1]LOTS 13 ET 14'!#REF!</definedName>
    <definedName name="__________________ti9" localSheetId="4">'[1]LOTS 13 ET 14'!#REF!</definedName>
    <definedName name="__________________ti9" localSheetId="5">'[1]LOTS 13 ET 14'!#REF!</definedName>
    <definedName name="__________________ti9" localSheetId="6">'[1]LOTS 13 ET 14'!#REF!</definedName>
    <definedName name="__________________ti9" localSheetId="7">'[1]LOTS 13 ET 14'!#REF!</definedName>
    <definedName name="__________________ti9" localSheetId="3">'[1]LOTS 13 ET 14'!#REF!</definedName>
    <definedName name="__________________ti9">'[1]LOTS 13 ET 14'!#REF!</definedName>
    <definedName name="_________________ti1" localSheetId="4">'[1]LOTS 13 ET 14'!#REF!</definedName>
    <definedName name="_________________ti1" localSheetId="5">'[1]LOTS 13 ET 14'!#REF!</definedName>
    <definedName name="_________________ti1" localSheetId="6">'[1]LOTS 13 ET 14'!#REF!</definedName>
    <definedName name="_________________ti1" localSheetId="7">'[1]LOTS 13 ET 14'!#REF!</definedName>
    <definedName name="_________________ti1" localSheetId="3">'[1]LOTS 13 ET 14'!#REF!</definedName>
    <definedName name="_________________ti1">'[1]LOTS 13 ET 14'!#REF!</definedName>
    <definedName name="_________________ti10" localSheetId="4">'[1]LOTS 13 ET 14'!#REF!</definedName>
    <definedName name="_________________ti10" localSheetId="5">'[1]LOTS 13 ET 14'!#REF!</definedName>
    <definedName name="_________________ti10" localSheetId="6">'[1]LOTS 13 ET 14'!#REF!</definedName>
    <definedName name="_________________ti10" localSheetId="7">'[1]LOTS 13 ET 14'!#REF!</definedName>
    <definedName name="_________________ti10" localSheetId="3">'[1]LOTS 13 ET 14'!#REF!</definedName>
    <definedName name="_________________ti10">'[1]LOTS 13 ET 14'!#REF!</definedName>
    <definedName name="_________________ti11" localSheetId="4">'[1]LOTS 13 ET 14'!#REF!</definedName>
    <definedName name="_________________ti11" localSheetId="5">'[1]LOTS 13 ET 14'!#REF!</definedName>
    <definedName name="_________________ti11" localSheetId="6">'[1]LOTS 13 ET 14'!#REF!</definedName>
    <definedName name="_________________ti11" localSheetId="7">'[1]LOTS 13 ET 14'!#REF!</definedName>
    <definedName name="_________________ti11" localSheetId="3">'[1]LOTS 13 ET 14'!#REF!</definedName>
    <definedName name="_________________ti11">'[1]LOTS 13 ET 14'!#REF!</definedName>
    <definedName name="_________________ti12" localSheetId="4">'[1]LOTS 13 ET 14'!#REF!</definedName>
    <definedName name="_________________ti12" localSheetId="5">'[1]LOTS 13 ET 14'!#REF!</definedName>
    <definedName name="_________________ti12" localSheetId="6">'[1]LOTS 13 ET 14'!#REF!</definedName>
    <definedName name="_________________ti12" localSheetId="7">'[1]LOTS 13 ET 14'!#REF!</definedName>
    <definedName name="_________________ti12" localSheetId="3">'[1]LOTS 13 ET 14'!#REF!</definedName>
    <definedName name="_________________ti12">'[1]LOTS 13 ET 14'!#REF!</definedName>
    <definedName name="_________________ti2" localSheetId="4">'[1]LOTS 13 ET 14'!#REF!</definedName>
    <definedName name="_________________ti2" localSheetId="5">'[1]LOTS 13 ET 14'!#REF!</definedName>
    <definedName name="_________________ti2" localSheetId="6">'[1]LOTS 13 ET 14'!#REF!</definedName>
    <definedName name="_________________ti2" localSheetId="7">'[1]LOTS 13 ET 14'!#REF!</definedName>
    <definedName name="_________________ti2" localSheetId="3">'[1]LOTS 13 ET 14'!#REF!</definedName>
    <definedName name="_________________ti2">'[1]LOTS 13 ET 14'!#REF!</definedName>
    <definedName name="_________________ti3" localSheetId="4">'[1]LOTS 13 ET 14'!#REF!</definedName>
    <definedName name="_________________ti3" localSheetId="5">'[1]LOTS 13 ET 14'!#REF!</definedName>
    <definedName name="_________________ti3" localSheetId="6">'[1]LOTS 13 ET 14'!#REF!</definedName>
    <definedName name="_________________ti3" localSheetId="7">'[1]LOTS 13 ET 14'!#REF!</definedName>
    <definedName name="_________________ti3" localSheetId="3">'[1]LOTS 13 ET 14'!#REF!</definedName>
    <definedName name="_________________ti3">'[1]LOTS 13 ET 14'!#REF!</definedName>
    <definedName name="_________________ti4" localSheetId="4">'[1]LOTS 13 ET 14'!#REF!</definedName>
    <definedName name="_________________ti4" localSheetId="5">'[1]LOTS 13 ET 14'!#REF!</definedName>
    <definedName name="_________________ti4" localSheetId="6">'[1]LOTS 13 ET 14'!#REF!</definedName>
    <definedName name="_________________ti4" localSheetId="7">'[1]LOTS 13 ET 14'!#REF!</definedName>
    <definedName name="_________________ti4" localSheetId="3">'[1]LOTS 13 ET 14'!#REF!</definedName>
    <definedName name="_________________ti4">'[1]LOTS 13 ET 14'!#REF!</definedName>
    <definedName name="_________________ti5" localSheetId="4">'[1]LOTS 13 ET 14'!#REF!</definedName>
    <definedName name="_________________ti5" localSheetId="5">'[1]LOTS 13 ET 14'!#REF!</definedName>
    <definedName name="_________________ti5" localSheetId="6">'[1]LOTS 13 ET 14'!#REF!</definedName>
    <definedName name="_________________ti5" localSheetId="7">'[1]LOTS 13 ET 14'!#REF!</definedName>
    <definedName name="_________________ti5" localSheetId="3">'[1]LOTS 13 ET 14'!#REF!</definedName>
    <definedName name="_________________ti5">'[1]LOTS 13 ET 14'!#REF!</definedName>
    <definedName name="_________________ti6" localSheetId="4">'[1]LOTS 13 ET 14'!#REF!</definedName>
    <definedName name="_________________ti6" localSheetId="5">'[1]LOTS 13 ET 14'!#REF!</definedName>
    <definedName name="_________________ti6" localSheetId="6">'[1]LOTS 13 ET 14'!#REF!</definedName>
    <definedName name="_________________ti6" localSheetId="7">'[1]LOTS 13 ET 14'!#REF!</definedName>
    <definedName name="_________________ti6" localSheetId="3">'[1]LOTS 13 ET 14'!#REF!</definedName>
    <definedName name="_________________ti6">'[1]LOTS 13 ET 14'!#REF!</definedName>
    <definedName name="_________________ti8" localSheetId="4">'[1]LOTS 13 ET 14'!#REF!</definedName>
    <definedName name="_________________ti8" localSheetId="5">'[1]LOTS 13 ET 14'!#REF!</definedName>
    <definedName name="_________________ti8" localSheetId="6">'[1]LOTS 13 ET 14'!#REF!</definedName>
    <definedName name="_________________ti8" localSheetId="7">'[1]LOTS 13 ET 14'!#REF!</definedName>
    <definedName name="_________________ti8" localSheetId="3">'[1]LOTS 13 ET 14'!#REF!</definedName>
    <definedName name="_________________ti8">'[1]LOTS 13 ET 14'!#REF!</definedName>
    <definedName name="_________________ti9" localSheetId="4">'[1]LOTS 13 ET 14'!#REF!</definedName>
    <definedName name="_________________ti9" localSheetId="5">'[1]LOTS 13 ET 14'!#REF!</definedName>
    <definedName name="_________________ti9" localSheetId="6">'[1]LOTS 13 ET 14'!#REF!</definedName>
    <definedName name="_________________ti9" localSheetId="7">'[1]LOTS 13 ET 14'!#REF!</definedName>
    <definedName name="_________________ti9" localSheetId="3">'[1]LOTS 13 ET 14'!#REF!</definedName>
    <definedName name="_________________ti9">'[1]LOTS 13 ET 14'!#REF!</definedName>
    <definedName name="________________ti1" localSheetId="4">'[1]LOTS 13 ET 14'!#REF!</definedName>
    <definedName name="________________ti1" localSheetId="5">'[1]LOTS 13 ET 14'!#REF!</definedName>
    <definedName name="________________ti1" localSheetId="6">'[1]LOTS 13 ET 14'!#REF!</definedName>
    <definedName name="________________ti1" localSheetId="7">'[1]LOTS 13 ET 14'!#REF!</definedName>
    <definedName name="________________ti1" localSheetId="3">'[1]LOTS 13 ET 14'!#REF!</definedName>
    <definedName name="________________ti1">'[1]LOTS 13 ET 14'!#REF!</definedName>
    <definedName name="________________ti10" localSheetId="4">'[1]LOTS 13 ET 14'!#REF!</definedName>
    <definedName name="________________ti10" localSheetId="5">'[1]LOTS 13 ET 14'!#REF!</definedName>
    <definedName name="________________ti10" localSheetId="6">'[1]LOTS 13 ET 14'!#REF!</definedName>
    <definedName name="________________ti10" localSheetId="7">'[1]LOTS 13 ET 14'!#REF!</definedName>
    <definedName name="________________ti10" localSheetId="3">'[1]LOTS 13 ET 14'!#REF!</definedName>
    <definedName name="________________ti10">'[1]LOTS 13 ET 14'!#REF!</definedName>
    <definedName name="________________ti11" localSheetId="4">'[1]LOTS 13 ET 14'!#REF!</definedName>
    <definedName name="________________ti11" localSheetId="5">'[1]LOTS 13 ET 14'!#REF!</definedName>
    <definedName name="________________ti11" localSheetId="6">'[1]LOTS 13 ET 14'!#REF!</definedName>
    <definedName name="________________ti11" localSheetId="7">'[1]LOTS 13 ET 14'!#REF!</definedName>
    <definedName name="________________ti11" localSheetId="3">'[1]LOTS 13 ET 14'!#REF!</definedName>
    <definedName name="________________ti11">'[1]LOTS 13 ET 14'!#REF!</definedName>
    <definedName name="________________ti12" localSheetId="4">'[1]LOTS 13 ET 14'!#REF!</definedName>
    <definedName name="________________ti12" localSheetId="5">'[1]LOTS 13 ET 14'!#REF!</definedName>
    <definedName name="________________ti12" localSheetId="6">'[1]LOTS 13 ET 14'!#REF!</definedName>
    <definedName name="________________ti12" localSheetId="7">'[1]LOTS 13 ET 14'!#REF!</definedName>
    <definedName name="________________ti12" localSheetId="3">'[1]LOTS 13 ET 14'!#REF!</definedName>
    <definedName name="________________ti12">'[1]LOTS 13 ET 14'!#REF!</definedName>
    <definedName name="________________ti2" localSheetId="4">'[1]LOTS 13 ET 14'!#REF!</definedName>
    <definedName name="________________ti2" localSheetId="5">'[1]LOTS 13 ET 14'!#REF!</definedName>
    <definedName name="________________ti2" localSheetId="6">'[1]LOTS 13 ET 14'!#REF!</definedName>
    <definedName name="________________ti2" localSheetId="7">'[1]LOTS 13 ET 14'!#REF!</definedName>
    <definedName name="________________ti2" localSheetId="3">'[1]LOTS 13 ET 14'!#REF!</definedName>
    <definedName name="________________ti2">'[1]LOTS 13 ET 14'!#REF!</definedName>
    <definedName name="________________ti3" localSheetId="4">'[1]LOTS 13 ET 14'!#REF!</definedName>
    <definedName name="________________ti3" localSheetId="5">'[1]LOTS 13 ET 14'!#REF!</definedName>
    <definedName name="________________ti3" localSheetId="6">'[1]LOTS 13 ET 14'!#REF!</definedName>
    <definedName name="________________ti3" localSheetId="7">'[1]LOTS 13 ET 14'!#REF!</definedName>
    <definedName name="________________ti3" localSheetId="3">'[1]LOTS 13 ET 14'!#REF!</definedName>
    <definedName name="________________ti3">'[1]LOTS 13 ET 14'!#REF!</definedName>
    <definedName name="________________ti4" localSheetId="4">'[1]LOTS 13 ET 14'!#REF!</definedName>
    <definedName name="________________ti4" localSheetId="5">'[1]LOTS 13 ET 14'!#REF!</definedName>
    <definedName name="________________ti4" localSheetId="6">'[1]LOTS 13 ET 14'!#REF!</definedName>
    <definedName name="________________ti4" localSheetId="7">'[1]LOTS 13 ET 14'!#REF!</definedName>
    <definedName name="________________ti4" localSheetId="3">'[1]LOTS 13 ET 14'!#REF!</definedName>
    <definedName name="________________ti4">'[1]LOTS 13 ET 14'!#REF!</definedName>
    <definedName name="________________ti5" localSheetId="4">'[1]LOTS 13 ET 14'!#REF!</definedName>
    <definedName name="________________ti5" localSheetId="5">'[1]LOTS 13 ET 14'!#REF!</definedName>
    <definedName name="________________ti5" localSheetId="6">'[1]LOTS 13 ET 14'!#REF!</definedName>
    <definedName name="________________ti5" localSheetId="7">'[1]LOTS 13 ET 14'!#REF!</definedName>
    <definedName name="________________ti5" localSheetId="3">'[1]LOTS 13 ET 14'!#REF!</definedName>
    <definedName name="________________ti5">'[1]LOTS 13 ET 14'!#REF!</definedName>
    <definedName name="________________ti6" localSheetId="4">'[1]LOTS 13 ET 14'!#REF!</definedName>
    <definedName name="________________ti6" localSheetId="5">'[1]LOTS 13 ET 14'!#REF!</definedName>
    <definedName name="________________ti6" localSheetId="6">'[1]LOTS 13 ET 14'!#REF!</definedName>
    <definedName name="________________ti6" localSheetId="7">'[1]LOTS 13 ET 14'!#REF!</definedName>
    <definedName name="________________ti6" localSheetId="3">'[1]LOTS 13 ET 14'!#REF!</definedName>
    <definedName name="________________ti6">'[1]LOTS 13 ET 14'!#REF!</definedName>
    <definedName name="________________ti8" localSheetId="4">'[1]LOTS 13 ET 14'!#REF!</definedName>
    <definedName name="________________ti8" localSheetId="5">'[1]LOTS 13 ET 14'!#REF!</definedName>
    <definedName name="________________ti8" localSheetId="6">'[1]LOTS 13 ET 14'!#REF!</definedName>
    <definedName name="________________ti8" localSheetId="7">'[1]LOTS 13 ET 14'!#REF!</definedName>
    <definedName name="________________ti8" localSheetId="3">'[1]LOTS 13 ET 14'!#REF!</definedName>
    <definedName name="________________ti8">'[1]LOTS 13 ET 14'!#REF!</definedName>
    <definedName name="________________ti9" localSheetId="4">'[1]LOTS 13 ET 14'!#REF!</definedName>
    <definedName name="________________ti9" localSheetId="5">'[1]LOTS 13 ET 14'!#REF!</definedName>
    <definedName name="________________ti9" localSheetId="6">'[1]LOTS 13 ET 14'!#REF!</definedName>
    <definedName name="________________ti9" localSheetId="7">'[1]LOTS 13 ET 14'!#REF!</definedName>
    <definedName name="________________ti9" localSheetId="3">'[1]LOTS 13 ET 14'!#REF!</definedName>
    <definedName name="________________ti9">'[1]LOTS 13 ET 14'!#REF!</definedName>
    <definedName name="_______________ti1" localSheetId="4">'[1]LOTS 13 ET 14'!#REF!</definedName>
    <definedName name="_______________ti1" localSheetId="5">'[1]LOTS 13 ET 14'!#REF!</definedName>
    <definedName name="_______________ti1" localSheetId="6">'[1]LOTS 13 ET 14'!#REF!</definedName>
    <definedName name="_______________ti1" localSheetId="7">'[1]LOTS 13 ET 14'!#REF!</definedName>
    <definedName name="_______________ti1" localSheetId="3">'[1]LOTS 13 ET 14'!#REF!</definedName>
    <definedName name="_______________ti1">'[1]LOTS 13 ET 14'!#REF!</definedName>
    <definedName name="_______________ti10" localSheetId="4">'[1]LOTS 13 ET 14'!#REF!</definedName>
    <definedName name="_______________ti10" localSheetId="5">'[1]LOTS 13 ET 14'!#REF!</definedName>
    <definedName name="_______________ti10" localSheetId="6">'[1]LOTS 13 ET 14'!#REF!</definedName>
    <definedName name="_______________ti10" localSheetId="7">'[1]LOTS 13 ET 14'!#REF!</definedName>
    <definedName name="_______________ti10" localSheetId="3">'[1]LOTS 13 ET 14'!#REF!</definedName>
    <definedName name="_______________ti10">'[1]LOTS 13 ET 14'!#REF!</definedName>
    <definedName name="_______________ti11" localSheetId="4">'[1]LOTS 13 ET 14'!#REF!</definedName>
    <definedName name="_______________ti11" localSheetId="5">'[1]LOTS 13 ET 14'!#REF!</definedName>
    <definedName name="_______________ti11" localSheetId="6">'[1]LOTS 13 ET 14'!#REF!</definedName>
    <definedName name="_______________ti11" localSheetId="7">'[1]LOTS 13 ET 14'!#REF!</definedName>
    <definedName name="_______________ti11" localSheetId="3">'[1]LOTS 13 ET 14'!#REF!</definedName>
    <definedName name="_______________ti11">'[1]LOTS 13 ET 14'!#REF!</definedName>
    <definedName name="_______________ti12" localSheetId="4">'[1]LOTS 13 ET 14'!#REF!</definedName>
    <definedName name="_______________ti12" localSheetId="5">'[1]LOTS 13 ET 14'!#REF!</definedName>
    <definedName name="_______________ti12" localSheetId="6">'[1]LOTS 13 ET 14'!#REF!</definedName>
    <definedName name="_______________ti12" localSheetId="7">'[1]LOTS 13 ET 14'!#REF!</definedName>
    <definedName name="_______________ti12" localSheetId="3">'[1]LOTS 13 ET 14'!#REF!</definedName>
    <definedName name="_______________ti12">'[1]LOTS 13 ET 14'!#REF!</definedName>
    <definedName name="_______________ti2" localSheetId="4">'[1]LOTS 13 ET 14'!#REF!</definedName>
    <definedName name="_______________ti2" localSheetId="5">'[1]LOTS 13 ET 14'!#REF!</definedName>
    <definedName name="_______________ti2" localSheetId="6">'[1]LOTS 13 ET 14'!#REF!</definedName>
    <definedName name="_______________ti2" localSheetId="7">'[1]LOTS 13 ET 14'!#REF!</definedName>
    <definedName name="_______________ti2" localSheetId="3">'[1]LOTS 13 ET 14'!#REF!</definedName>
    <definedName name="_______________ti2">'[1]LOTS 13 ET 14'!#REF!</definedName>
    <definedName name="_______________ti3" localSheetId="4">'[1]LOTS 13 ET 14'!#REF!</definedName>
    <definedName name="_______________ti3" localSheetId="5">'[1]LOTS 13 ET 14'!#REF!</definedName>
    <definedName name="_______________ti3" localSheetId="6">'[1]LOTS 13 ET 14'!#REF!</definedName>
    <definedName name="_______________ti3" localSheetId="7">'[1]LOTS 13 ET 14'!#REF!</definedName>
    <definedName name="_______________ti3" localSheetId="3">'[1]LOTS 13 ET 14'!#REF!</definedName>
    <definedName name="_______________ti3">'[1]LOTS 13 ET 14'!#REF!</definedName>
    <definedName name="_______________ti4" localSheetId="4">'[1]LOTS 13 ET 14'!#REF!</definedName>
    <definedName name="_______________ti4" localSheetId="5">'[1]LOTS 13 ET 14'!#REF!</definedName>
    <definedName name="_______________ti4" localSheetId="6">'[1]LOTS 13 ET 14'!#REF!</definedName>
    <definedName name="_______________ti4" localSheetId="7">'[1]LOTS 13 ET 14'!#REF!</definedName>
    <definedName name="_______________ti4" localSheetId="3">'[1]LOTS 13 ET 14'!#REF!</definedName>
    <definedName name="_______________ti4">'[1]LOTS 13 ET 14'!#REF!</definedName>
    <definedName name="_______________ti5" localSheetId="4">'[1]LOTS 13 ET 14'!#REF!</definedName>
    <definedName name="_______________ti5" localSheetId="5">'[1]LOTS 13 ET 14'!#REF!</definedName>
    <definedName name="_______________ti5" localSheetId="6">'[1]LOTS 13 ET 14'!#REF!</definedName>
    <definedName name="_______________ti5" localSheetId="7">'[1]LOTS 13 ET 14'!#REF!</definedName>
    <definedName name="_______________ti5" localSheetId="3">'[1]LOTS 13 ET 14'!#REF!</definedName>
    <definedName name="_______________ti5">'[1]LOTS 13 ET 14'!#REF!</definedName>
    <definedName name="_______________ti6" localSheetId="4">'[1]LOTS 13 ET 14'!#REF!</definedName>
    <definedName name="_______________ti6" localSheetId="5">'[1]LOTS 13 ET 14'!#REF!</definedName>
    <definedName name="_______________ti6" localSheetId="6">'[1]LOTS 13 ET 14'!#REF!</definedName>
    <definedName name="_______________ti6" localSheetId="7">'[1]LOTS 13 ET 14'!#REF!</definedName>
    <definedName name="_______________ti6" localSheetId="3">'[1]LOTS 13 ET 14'!#REF!</definedName>
    <definedName name="_______________ti6">'[1]LOTS 13 ET 14'!#REF!</definedName>
    <definedName name="_______________ti8" localSheetId="4">'[1]LOTS 13 ET 14'!#REF!</definedName>
    <definedName name="_______________ti8" localSheetId="5">'[1]LOTS 13 ET 14'!#REF!</definedName>
    <definedName name="_______________ti8" localSheetId="6">'[1]LOTS 13 ET 14'!#REF!</definedName>
    <definedName name="_______________ti8" localSheetId="7">'[1]LOTS 13 ET 14'!#REF!</definedName>
    <definedName name="_______________ti8" localSheetId="3">'[1]LOTS 13 ET 14'!#REF!</definedName>
    <definedName name="_______________ti8">'[1]LOTS 13 ET 14'!#REF!</definedName>
    <definedName name="_______________ti9" localSheetId="4">'[1]LOTS 13 ET 14'!#REF!</definedName>
    <definedName name="_______________ti9" localSheetId="5">'[1]LOTS 13 ET 14'!#REF!</definedName>
    <definedName name="_______________ti9" localSheetId="6">'[1]LOTS 13 ET 14'!#REF!</definedName>
    <definedName name="_______________ti9" localSheetId="7">'[1]LOTS 13 ET 14'!#REF!</definedName>
    <definedName name="_______________ti9" localSheetId="3">'[1]LOTS 13 ET 14'!#REF!</definedName>
    <definedName name="_______________ti9">'[1]LOTS 13 ET 14'!#REF!</definedName>
    <definedName name="______________ti1" localSheetId="4">'[1]LOTS 13 ET 14'!#REF!</definedName>
    <definedName name="______________ti1" localSheetId="5">'[1]LOTS 13 ET 14'!#REF!</definedName>
    <definedName name="______________ti1" localSheetId="6">'[1]LOTS 13 ET 14'!#REF!</definedName>
    <definedName name="______________ti1" localSheetId="7">'[1]LOTS 13 ET 14'!#REF!</definedName>
    <definedName name="______________ti1" localSheetId="3">'[1]LOTS 13 ET 14'!#REF!</definedName>
    <definedName name="______________ti1">'[1]LOTS 13 ET 14'!#REF!</definedName>
    <definedName name="______________ti10" localSheetId="4">'[1]LOTS 13 ET 14'!#REF!</definedName>
    <definedName name="______________ti10" localSheetId="5">'[1]LOTS 13 ET 14'!#REF!</definedName>
    <definedName name="______________ti10" localSheetId="6">'[1]LOTS 13 ET 14'!#REF!</definedName>
    <definedName name="______________ti10" localSheetId="7">'[1]LOTS 13 ET 14'!#REF!</definedName>
    <definedName name="______________ti10" localSheetId="3">'[1]LOTS 13 ET 14'!#REF!</definedName>
    <definedName name="______________ti10">'[1]LOTS 13 ET 14'!#REF!</definedName>
    <definedName name="______________ti11" localSheetId="4">'[1]LOTS 13 ET 14'!#REF!</definedName>
    <definedName name="______________ti11" localSheetId="5">'[1]LOTS 13 ET 14'!#REF!</definedName>
    <definedName name="______________ti11" localSheetId="6">'[1]LOTS 13 ET 14'!#REF!</definedName>
    <definedName name="______________ti11" localSheetId="7">'[1]LOTS 13 ET 14'!#REF!</definedName>
    <definedName name="______________ti11" localSheetId="3">'[1]LOTS 13 ET 14'!#REF!</definedName>
    <definedName name="______________ti11">'[1]LOTS 13 ET 14'!#REF!</definedName>
    <definedName name="______________ti12" localSheetId="4">'[1]LOTS 13 ET 14'!#REF!</definedName>
    <definedName name="______________ti12" localSheetId="5">'[1]LOTS 13 ET 14'!#REF!</definedName>
    <definedName name="______________ti12" localSheetId="6">'[1]LOTS 13 ET 14'!#REF!</definedName>
    <definedName name="______________ti12" localSheetId="7">'[1]LOTS 13 ET 14'!#REF!</definedName>
    <definedName name="______________ti12" localSheetId="3">'[1]LOTS 13 ET 14'!#REF!</definedName>
    <definedName name="______________ti12">'[1]LOTS 13 ET 14'!#REF!</definedName>
    <definedName name="______________ti2" localSheetId="4">'[1]LOTS 13 ET 14'!#REF!</definedName>
    <definedName name="______________ti2" localSheetId="5">'[1]LOTS 13 ET 14'!#REF!</definedName>
    <definedName name="______________ti2" localSheetId="6">'[1]LOTS 13 ET 14'!#REF!</definedName>
    <definedName name="______________ti2" localSheetId="7">'[1]LOTS 13 ET 14'!#REF!</definedName>
    <definedName name="______________ti2" localSheetId="3">'[1]LOTS 13 ET 14'!#REF!</definedName>
    <definedName name="______________ti2">'[1]LOTS 13 ET 14'!#REF!</definedName>
    <definedName name="______________ti3" localSheetId="4">'[1]LOTS 13 ET 14'!#REF!</definedName>
    <definedName name="______________ti3" localSheetId="5">'[1]LOTS 13 ET 14'!#REF!</definedName>
    <definedName name="______________ti3" localSheetId="6">'[1]LOTS 13 ET 14'!#REF!</definedName>
    <definedName name="______________ti3" localSheetId="7">'[1]LOTS 13 ET 14'!#REF!</definedName>
    <definedName name="______________ti3" localSheetId="3">'[1]LOTS 13 ET 14'!#REF!</definedName>
    <definedName name="______________ti3">'[1]LOTS 13 ET 14'!#REF!</definedName>
    <definedName name="______________ti4" localSheetId="4">'[1]LOTS 13 ET 14'!#REF!</definedName>
    <definedName name="______________ti4" localSheetId="5">'[1]LOTS 13 ET 14'!#REF!</definedName>
    <definedName name="______________ti4" localSheetId="6">'[1]LOTS 13 ET 14'!#REF!</definedName>
    <definedName name="______________ti4" localSheetId="7">'[1]LOTS 13 ET 14'!#REF!</definedName>
    <definedName name="______________ti4" localSheetId="3">'[1]LOTS 13 ET 14'!#REF!</definedName>
    <definedName name="______________ti4">'[1]LOTS 13 ET 14'!#REF!</definedName>
    <definedName name="______________ti5" localSheetId="4">'[1]LOTS 13 ET 14'!#REF!</definedName>
    <definedName name="______________ti5" localSheetId="5">'[1]LOTS 13 ET 14'!#REF!</definedName>
    <definedName name="______________ti5" localSheetId="6">'[1]LOTS 13 ET 14'!#REF!</definedName>
    <definedName name="______________ti5" localSheetId="7">'[1]LOTS 13 ET 14'!#REF!</definedName>
    <definedName name="______________ti5" localSheetId="3">'[1]LOTS 13 ET 14'!#REF!</definedName>
    <definedName name="______________ti5">'[1]LOTS 13 ET 14'!#REF!</definedName>
    <definedName name="______________ti6" localSheetId="4">'[1]LOTS 13 ET 14'!#REF!</definedName>
    <definedName name="______________ti6" localSheetId="5">'[1]LOTS 13 ET 14'!#REF!</definedName>
    <definedName name="______________ti6" localSheetId="6">'[1]LOTS 13 ET 14'!#REF!</definedName>
    <definedName name="______________ti6" localSheetId="7">'[1]LOTS 13 ET 14'!#REF!</definedName>
    <definedName name="______________ti6" localSheetId="3">'[1]LOTS 13 ET 14'!#REF!</definedName>
    <definedName name="______________ti6">'[1]LOTS 13 ET 14'!#REF!</definedName>
    <definedName name="______________ti8" localSheetId="4">'[1]LOTS 13 ET 14'!#REF!</definedName>
    <definedName name="______________ti8" localSheetId="5">'[1]LOTS 13 ET 14'!#REF!</definedName>
    <definedName name="______________ti8" localSheetId="6">'[1]LOTS 13 ET 14'!#REF!</definedName>
    <definedName name="______________ti8" localSheetId="7">'[1]LOTS 13 ET 14'!#REF!</definedName>
    <definedName name="______________ti8" localSheetId="3">'[1]LOTS 13 ET 14'!#REF!</definedName>
    <definedName name="______________ti8">'[1]LOTS 13 ET 14'!#REF!</definedName>
    <definedName name="______________ti9" localSheetId="4">'[1]LOTS 13 ET 14'!#REF!</definedName>
    <definedName name="______________ti9" localSheetId="5">'[1]LOTS 13 ET 14'!#REF!</definedName>
    <definedName name="______________ti9" localSheetId="6">'[1]LOTS 13 ET 14'!#REF!</definedName>
    <definedName name="______________ti9" localSheetId="7">'[1]LOTS 13 ET 14'!#REF!</definedName>
    <definedName name="______________ti9" localSheetId="3">'[1]LOTS 13 ET 14'!#REF!</definedName>
    <definedName name="______________ti9">'[1]LOTS 13 ET 14'!#REF!</definedName>
    <definedName name="_____________ti1" localSheetId="4">'[1]LOTS 13 ET 14'!#REF!</definedName>
    <definedName name="_____________ti1" localSheetId="5">'[1]LOTS 13 ET 14'!#REF!</definedName>
    <definedName name="_____________ti1" localSheetId="6">'[1]LOTS 13 ET 14'!#REF!</definedName>
    <definedName name="_____________ti1" localSheetId="7">'[1]LOTS 13 ET 14'!#REF!</definedName>
    <definedName name="_____________ti1" localSheetId="3">'[1]LOTS 13 ET 14'!#REF!</definedName>
    <definedName name="_____________ti1">'[1]LOTS 13 ET 14'!#REF!</definedName>
    <definedName name="_____________ti10" localSheetId="4">'[1]LOTS 13 ET 14'!#REF!</definedName>
    <definedName name="_____________ti10" localSheetId="5">'[1]LOTS 13 ET 14'!#REF!</definedName>
    <definedName name="_____________ti10" localSheetId="6">'[1]LOTS 13 ET 14'!#REF!</definedName>
    <definedName name="_____________ti10" localSheetId="7">'[1]LOTS 13 ET 14'!#REF!</definedName>
    <definedName name="_____________ti10" localSheetId="3">'[1]LOTS 13 ET 14'!#REF!</definedName>
    <definedName name="_____________ti10">'[1]LOTS 13 ET 14'!#REF!</definedName>
    <definedName name="_____________ti11" localSheetId="4">'[1]LOTS 13 ET 14'!#REF!</definedName>
    <definedName name="_____________ti11" localSheetId="5">'[1]LOTS 13 ET 14'!#REF!</definedName>
    <definedName name="_____________ti11" localSheetId="6">'[1]LOTS 13 ET 14'!#REF!</definedName>
    <definedName name="_____________ti11" localSheetId="7">'[1]LOTS 13 ET 14'!#REF!</definedName>
    <definedName name="_____________ti11" localSheetId="3">'[1]LOTS 13 ET 14'!#REF!</definedName>
    <definedName name="_____________ti11">'[1]LOTS 13 ET 14'!#REF!</definedName>
    <definedName name="_____________ti12" localSheetId="4">'[1]LOTS 13 ET 14'!#REF!</definedName>
    <definedName name="_____________ti12" localSheetId="5">'[1]LOTS 13 ET 14'!#REF!</definedName>
    <definedName name="_____________ti12" localSheetId="6">'[1]LOTS 13 ET 14'!#REF!</definedName>
    <definedName name="_____________ti12" localSheetId="7">'[1]LOTS 13 ET 14'!#REF!</definedName>
    <definedName name="_____________ti12" localSheetId="3">'[1]LOTS 13 ET 14'!#REF!</definedName>
    <definedName name="_____________ti12">'[1]LOTS 13 ET 14'!#REF!</definedName>
    <definedName name="_____________ti2" localSheetId="4">'[1]LOTS 13 ET 14'!#REF!</definedName>
    <definedName name="_____________ti2" localSheetId="5">'[1]LOTS 13 ET 14'!#REF!</definedName>
    <definedName name="_____________ti2" localSheetId="6">'[1]LOTS 13 ET 14'!#REF!</definedName>
    <definedName name="_____________ti2" localSheetId="7">'[1]LOTS 13 ET 14'!#REF!</definedName>
    <definedName name="_____________ti2" localSheetId="3">'[1]LOTS 13 ET 14'!#REF!</definedName>
    <definedName name="_____________ti2">'[1]LOTS 13 ET 14'!#REF!</definedName>
    <definedName name="_____________ti3" localSheetId="4">'[1]LOTS 13 ET 14'!#REF!</definedName>
    <definedName name="_____________ti3" localSheetId="5">'[1]LOTS 13 ET 14'!#REF!</definedName>
    <definedName name="_____________ti3" localSheetId="6">'[1]LOTS 13 ET 14'!#REF!</definedName>
    <definedName name="_____________ti3" localSheetId="7">'[1]LOTS 13 ET 14'!#REF!</definedName>
    <definedName name="_____________ti3" localSheetId="3">'[1]LOTS 13 ET 14'!#REF!</definedName>
    <definedName name="_____________ti3">'[1]LOTS 13 ET 14'!#REF!</definedName>
    <definedName name="_____________ti4" localSheetId="4">'[1]LOTS 13 ET 14'!#REF!</definedName>
    <definedName name="_____________ti4" localSheetId="5">'[1]LOTS 13 ET 14'!#REF!</definedName>
    <definedName name="_____________ti4" localSheetId="6">'[1]LOTS 13 ET 14'!#REF!</definedName>
    <definedName name="_____________ti4" localSheetId="7">'[1]LOTS 13 ET 14'!#REF!</definedName>
    <definedName name="_____________ti4" localSheetId="3">'[1]LOTS 13 ET 14'!#REF!</definedName>
    <definedName name="_____________ti4">'[1]LOTS 13 ET 14'!#REF!</definedName>
    <definedName name="_____________ti5" localSheetId="4">'[1]LOTS 13 ET 14'!#REF!</definedName>
    <definedName name="_____________ti5" localSheetId="5">'[1]LOTS 13 ET 14'!#REF!</definedName>
    <definedName name="_____________ti5" localSheetId="6">'[1]LOTS 13 ET 14'!#REF!</definedName>
    <definedName name="_____________ti5" localSheetId="7">'[1]LOTS 13 ET 14'!#REF!</definedName>
    <definedName name="_____________ti5" localSheetId="3">'[1]LOTS 13 ET 14'!#REF!</definedName>
    <definedName name="_____________ti5">'[1]LOTS 13 ET 14'!#REF!</definedName>
    <definedName name="_____________ti6" localSheetId="4">'[1]LOTS 13 ET 14'!#REF!</definedName>
    <definedName name="_____________ti6" localSheetId="5">'[1]LOTS 13 ET 14'!#REF!</definedName>
    <definedName name="_____________ti6" localSheetId="6">'[1]LOTS 13 ET 14'!#REF!</definedName>
    <definedName name="_____________ti6" localSheetId="7">'[1]LOTS 13 ET 14'!#REF!</definedName>
    <definedName name="_____________ti6" localSheetId="3">'[1]LOTS 13 ET 14'!#REF!</definedName>
    <definedName name="_____________ti6">'[1]LOTS 13 ET 14'!#REF!</definedName>
    <definedName name="_____________ti8" localSheetId="4">'[1]LOTS 13 ET 14'!#REF!</definedName>
    <definedName name="_____________ti8" localSheetId="5">'[1]LOTS 13 ET 14'!#REF!</definedName>
    <definedName name="_____________ti8" localSheetId="6">'[1]LOTS 13 ET 14'!#REF!</definedName>
    <definedName name="_____________ti8" localSheetId="7">'[1]LOTS 13 ET 14'!#REF!</definedName>
    <definedName name="_____________ti8" localSheetId="3">'[1]LOTS 13 ET 14'!#REF!</definedName>
    <definedName name="_____________ti8">'[1]LOTS 13 ET 14'!#REF!</definedName>
    <definedName name="_____________ti9" localSheetId="4">'[1]LOTS 13 ET 14'!#REF!</definedName>
    <definedName name="_____________ti9" localSheetId="5">'[1]LOTS 13 ET 14'!#REF!</definedName>
    <definedName name="_____________ti9" localSheetId="6">'[1]LOTS 13 ET 14'!#REF!</definedName>
    <definedName name="_____________ti9" localSheetId="7">'[1]LOTS 13 ET 14'!#REF!</definedName>
    <definedName name="_____________ti9" localSheetId="3">'[1]LOTS 13 ET 14'!#REF!</definedName>
    <definedName name="_____________ti9">'[1]LOTS 13 ET 14'!#REF!</definedName>
    <definedName name="____________ti1" localSheetId="4">'[1]LOTS 13 ET 14'!#REF!</definedName>
    <definedName name="____________ti1" localSheetId="5">'[1]LOTS 13 ET 14'!#REF!</definedName>
    <definedName name="____________ti1" localSheetId="6">'[1]LOTS 13 ET 14'!#REF!</definedName>
    <definedName name="____________ti1" localSheetId="7">'[1]LOTS 13 ET 14'!#REF!</definedName>
    <definedName name="____________ti1" localSheetId="3">'[1]LOTS 13 ET 14'!#REF!</definedName>
    <definedName name="____________ti1">'[1]LOTS 13 ET 14'!#REF!</definedName>
    <definedName name="____________ti10" localSheetId="4">'[1]LOTS 13 ET 14'!#REF!</definedName>
    <definedName name="____________ti10" localSheetId="5">'[1]LOTS 13 ET 14'!#REF!</definedName>
    <definedName name="____________ti10" localSheetId="6">'[1]LOTS 13 ET 14'!#REF!</definedName>
    <definedName name="____________ti10" localSheetId="7">'[1]LOTS 13 ET 14'!#REF!</definedName>
    <definedName name="____________ti10" localSheetId="3">'[1]LOTS 13 ET 14'!#REF!</definedName>
    <definedName name="____________ti10">'[1]LOTS 13 ET 14'!#REF!</definedName>
    <definedName name="____________ti11" localSheetId="4">'[1]LOTS 13 ET 14'!#REF!</definedName>
    <definedName name="____________ti11" localSheetId="5">'[1]LOTS 13 ET 14'!#REF!</definedName>
    <definedName name="____________ti11" localSheetId="6">'[1]LOTS 13 ET 14'!#REF!</definedName>
    <definedName name="____________ti11" localSheetId="7">'[1]LOTS 13 ET 14'!#REF!</definedName>
    <definedName name="____________ti11" localSheetId="3">'[1]LOTS 13 ET 14'!#REF!</definedName>
    <definedName name="____________ti11">'[1]LOTS 13 ET 14'!#REF!</definedName>
    <definedName name="____________ti12" localSheetId="4">'[1]LOTS 13 ET 14'!#REF!</definedName>
    <definedName name="____________ti12" localSheetId="5">'[1]LOTS 13 ET 14'!#REF!</definedName>
    <definedName name="____________ti12" localSheetId="6">'[1]LOTS 13 ET 14'!#REF!</definedName>
    <definedName name="____________ti12" localSheetId="7">'[1]LOTS 13 ET 14'!#REF!</definedName>
    <definedName name="____________ti12" localSheetId="3">'[1]LOTS 13 ET 14'!#REF!</definedName>
    <definedName name="____________ti12">'[1]LOTS 13 ET 14'!#REF!</definedName>
    <definedName name="____________ti2" localSheetId="4">'[1]LOTS 13 ET 14'!#REF!</definedName>
    <definedName name="____________ti2" localSheetId="5">'[1]LOTS 13 ET 14'!#REF!</definedName>
    <definedName name="____________ti2" localSheetId="6">'[1]LOTS 13 ET 14'!#REF!</definedName>
    <definedName name="____________ti2" localSheetId="7">'[1]LOTS 13 ET 14'!#REF!</definedName>
    <definedName name="____________ti2" localSheetId="3">'[1]LOTS 13 ET 14'!#REF!</definedName>
    <definedName name="____________ti2">'[1]LOTS 13 ET 14'!#REF!</definedName>
    <definedName name="____________ti3" localSheetId="4">'[1]LOTS 13 ET 14'!#REF!</definedName>
    <definedName name="____________ti3" localSheetId="5">'[1]LOTS 13 ET 14'!#REF!</definedName>
    <definedName name="____________ti3" localSheetId="6">'[1]LOTS 13 ET 14'!#REF!</definedName>
    <definedName name="____________ti3" localSheetId="7">'[1]LOTS 13 ET 14'!#REF!</definedName>
    <definedName name="____________ti3" localSheetId="3">'[1]LOTS 13 ET 14'!#REF!</definedName>
    <definedName name="____________ti3">'[1]LOTS 13 ET 14'!#REF!</definedName>
    <definedName name="____________ti4" localSheetId="4">'[1]LOTS 13 ET 14'!#REF!</definedName>
    <definedName name="____________ti4" localSheetId="5">'[1]LOTS 13 ET 14'!#REF!</definedName>
    <definedName name="____________ti4" localSheetId="6">'[1]LOTS 13 ET 14'!#REF!</definedName>
    <definedName name="____________ti4" localSheetId="7">'[1]LOTS 13 ET 14'!#REF!</definedName>
    <definedName name="____________ti4" localSheetId="3">'[1]LOTS 13 ET 14'!#REF!</definedName>
    <definedName name="____________ti4">'[1]LOTS 13 ET 14'!#REF!</definedName>
    <definedName name="____________ti5" localSheetId="4">'[1]LOTS 13 ET 14'!#REF!</definedName>
    <definedName name="____________ti5" localSheetId="5">'[1]LOTS 13 ET 14'!#REF!</definedName>
    <definedName name="____________ti5" localSheetId="6">'[1]LOTS 13 ET 14'!#REF!</definedName>
    <definedName name="____________ti5" localSheetId="7">'[1]LOTS 13 ET 14'!#REF!</definedName>
    <definedName name="____________ti5" localSheetId="3">'[1]LOTS 13 ET 14'!#REF!</definedName>
    <definedName name="____________ti5">'[1]LOTS 13 ET 14'!#REF!</definedName>
    <definedName name="____________ti6" localSheetId="4">'[1]LOTS 13 ET 14'!#REF!</definedName>
    <definedName name="____________ti6" localSheetId="5">'[1]LOTS 13 ET 14'!#REF!</definedName>
    <definedName name="____________ti6" localSheetId="6">'[1]LOTS 13 ET 14'!#REF!</definedName>
    <definedName name="____________ti6" localSheetId="7">'[1]LOTS 13 ET 14'!#REF!</definedName>
    <definedName name="____________ti6" localSheetId="3">'[1]LOTS 13 ET 14'!#REF!</definedName>
    <definedName name="____________ti6">'[1]LOTS 13 ET 14'!#REF!</definedName>
    <definedName name="____________ti8" localSheetId="4">'[1]LOTS 13 ET 14'!#REF!</definedName>
    <definedName name="____________ti8" localSheetId="5">'[1]LOTS 13 ET 14'!#REF!</definedName>
    <definedName name="____________ti8" localSheetId="6">'[1]LOTS 13 ET 14'!#REF!</definedName>
    <definedName name="____________ti8" localSheetId="7">'[1]LOTS 13 ET 14'!#REF!</definedName>
    <definedName name="____________ti8" localSheetId="3">'[1]LOTS 13 ET 14'!#REF!</definedName>
    <definedName name="____________ti8">'[1]LOTS 13 ET 14'!#REF!</definedName>
    <definedName name="____________ti9" localSheetId="4">'[1]LOTS 13 ET 14'!#REF!</definedName>
    <definedName name="____________ti9" localSheetId="5">'[1]LOTS 13 ET 14'!#REF!</definedName>
    <definedName name="____________ti9" localSheetId="6">'[1]LOTS 13 ET 14'!#REF!</definedName>
    <definedName name="____________ti9" localSheetId="7">'[1]LOTS 13 ET 14'!#REF!</definedName>
    <definedName name="____________ti9" localSheetId="3">'[1]LOTS 13 ET 14'!#REF!</definedName>
    <definedName name="____________ti9">'[1]LOTS 13 ET 14'!#REF!</definedName>
    <definedName name="___________ti1" localSheetId="4">'[1]LOTS 13 ET 14'!#REF!</definedName>
    <definedName name="___________ti1" localSheetId="5">'[1]LOTS 13 ET 14'!#REF!</definedName>
    <definedName name="___________ti1" localSheetId="6">'[1]LOTS 13 ET 14'!#REF!</definedName>
    <definedName name="___________ti1" localSheetId="7">'[1]LOTS 13 ET 14'!#REF!</definedName>
    <definedName name="___________ti1" localSheetId="3">'[1]LOTS 13 ET 14'!#REF!</definedName>
    <definedName name="___________ti1">'[1]LOTS 13 ET 14'!#REF!</definedName>
    <definedName name="___________ti10" localSheetId="4">'[1]LOTS 13 ET 14'!#REF!</definedName>
    <definedName name="___________ti10" localSheetId="5">'[1]LOTS 13 ET 14'!#REF!</definedName>
    <definedName name="___________ti10" localSheetId="6">'[1]LOTS 13 ET 14'!#REF!</definedName>
    <definedName name="___________ti10" localSheetId="7">'[1]LOTS 13 ET 14'!#REF!</definedName>
    <definedName name="___________ti10" localSheetId="3">'[1]LOTS 13 ET 14'!#REF!</definedName>
    <definedName name="___________ti10">'[1]LOTS 13 ET 14'!#REF!</definedName>
    <definedName name="___________ti11" localSheetId="4">'[1]LOTS 13 ET 14'!#REF!</definedName>
    <definedName name="___________ti11" localSheetId="5">'[1]LOTS 13 ET 14'!#REF!</definedName>
    <definedName name="___________ti11" localSheetId="6">'[1]LOTS 13 ET 14'!#REF!</definedName>
    <definedName name="___________ti11" localSheetId="7">'[1]LOTS 13 ET 14'!#REF!</definedName>
    <definedName name="___________ti11" localSheetId="3">'[1]LOTS 13 ET 14'!#REF!</definedName>
    <definedName name="___________ti11">'[1]LOTS 13 ET 14'!#REF!</definedName>
    <definedName name="___________ti12" localSheetId="4">'[1]LOTS 13 ET 14'!#REF!</definedName>
    <definedName name="___________ti12" localSheetId="5">'[1]LOTS 13 ET 14'!#REF!</definedName>
    <definedName name="___________ti12" localSheetId="6">'[1]LOTS 13 ET 14'!#REF!</definedName>
    <definedName name="___________ti12" localSheetId="7">'[1]LOTS 13 ET 14'!#REF!</definedName>
    <definedName name="___________ti12" localSheetId="3">'[1]LOTS 13 ET 14'!#REF!</definedName>
    <definedName name="___________ti12">'[1]LOTS 13 ET 14'!#REF!</definedName>
    <definedName name="___________ti2" localSheetId="4">'[1]LOTS 13 ET 14'!#REF!</definedName>
    <definedName name="___________ti2" localSheetId="5">'[1]LOTS 13 ET 14'!#REF!</definedName>
    <definedName name="___________ti2" localSheetId="6">'[1]LOTS 13 ET 14'!#REF!</definedName>
    <definedName name="___________ti2" localSheetId="7">'[1]LOTS 13 ET 14'!#REF!</definedName>
    <definedName name="___________ti2" localSheetId="3">'[1]LOTS 13 ET 14'!#REF!</definedName>
    <definedName name="___________ti2">'[1]LOTS 13 ET 14'!#REF!</definedName>
    <definedName name="___________ti3" localSheetId="4">'[1]LOTS 13 ET 14'!#REF!</definedName>
    <definedName name="___________ti3" localSheetId="5">'[1]LOTS 13 ET 14'!#REF!</definedName>
    <definedName name="___________ti3" localSheetId="6">'[1]LOTS 13 ET 14'!#REF!</definedName>
    <definedName name="___________ti3" localSheetId="7">'[1]LOTS 13 ET 14'!#REF!</definedName>
    <definedName name="___________ti3" localSheetId="3">'[1]LOTS 13 ET 14'!#REF!</definedName>
    <definedName name="___________ti3">'[1]LOTS 13 ET 14'!#REF!</definedName>
    <definedName name="___________ti4" localSheetId="4">'[1]LOTS 13 ET 14'!#REF!</definedName>
    <definedName name="___________ti4" localSheetId="5">'[1]LOTS 13 ET 14'!#REF!</definedName>
    <definedName name="___________ti4" localSheetId="6">'[1]LOTS 13 ET 14'!#REF!</definedName>
    <definedName name="___________ti4" localSheetId="7">'[1]LOTS 13 ET 14'!#REF!</definedName>
    <definedName name="___________ti4" localSheetId="3">'[1]LOTS 13 ET 14'!#REF!</definedName>
    <definedName name="___________ti4">'[1]LOTS 13 ET 14'!#REF!</definedName>
    <definedName name="___________ti5" localSheetId="4">'[1]LOTS 13 ET 14'!#REF!</definedName>
    <definedName name="___________ti5" localSheetId="5">'[1]LOTS 13 ET 14'!#REF!</definedName>
    <definedName name="___________ti5" localSheetId="6">'[1]LOTS 13 ET 14'!#REF!</definedName>
    <definedName name="___________ti5" localSheetId="7">'[1]LOTS 13 ET 14'!#REF!</definedName>
    <definedName name="___________ti5" localSheetId="3">'[1]LOTS 13 ET 14'!#REF!</definedName>
    <definedName name="___________ti5">'[1]LOTS 13 ET 14'!#REF!</definedName>
    <definedName name="___________ti6" localSheetId="4">'[1]LOTS 13 ET 14'!#REF!</definedName>
    <definedName name="___________ti6" localSheetId="5">'[1]LOTS 13 ET 14'!#REF!</definedName>
    <definedName name="___________ti6" localSheetId="6">'[1]LOTS 13 ET 14'!#REF!</definedName>
    <definedName name="___________ti6" localSheetId="7">'[1]LOTS 13 ET 14'!#REF!</definedName>
    <definedName name="___________ti6" localSheetId="3">'[1]LOTS 13 ET 14'!#REF!</definedName>
    <definedName name="___________ti6">'[1]LOTS 13 ET 14'!#REF!</definedName>
    <definedName name="___________ti8" localSheetId="4">'[1]LOTS 13 ET 14'!#REF!</definedName>
    <definedName name="___________ti8" localSheetId="5">'[1]LOTS 13 ET 14'!#REF!</definedName>
    <definedName name="___________ti8" localSheetId="6">'[1]LOTS 13 ET 14'!#REF!</definedName>
    <definedName name="___________ti8" localSheetId="7">'[1]LOTS 13 ET 14'!#REF!</definedName>
    <definedName name="___________ti8" localSheetId="3">'[1]LOTS 13 ET 14'!#REF!</definedName>
    <definedName name="___________ti8">'[1]LOTS 13 ET 14'!#REF!</definedName>
    <definedName name="___________ti9" localSheetId="4">'[1]LOTS 13 ET 14'!#REF!</definedName>
    <definedName name="___________ti9" localSheetId="5">'[1]LOTS 13 ET 14'!#REF!</definedName>
    <definedName name="___________ti9" localSheetId="6">'[1]LOTS 13 ET 14'!#REF!</definedName>
    <definedName name="___________ti9" localSheetId="7">'[1]LOTS 13 ET 14'!#REF!</definedName>
    <definedName name="___________ti9" localSheetId="3">'[1]LOTS 13 ET 14'!#REF!</definedName>
    <definedName name="___________ti9">'[1]LOTS 13 ET 14'!#REF!</definedName>
    <definedName name="__________ti1" localSheetId="4">'[1]LOTS 13 ET 14'!#REF!</definedName>
    <definedName name="__________ti1" localSheetId="5">'[1]LOTS 13 ET 14'!#REF!</definedName>
    <definedName name="__________ti1" localSheetId="6">'[1]LOTS 13 ET 14'!#REF!</definedName>
    <definedName name="__________ti1" localSheetId="7">'[1]LOTS 13 ET 14'!#REF!</definedName>
    <definedName name="__________ti1" localSheetId="3">'[1]LOTS 13 ET 14'!#REF!</definedName>
    <definedName name="__________ti1">'[1]LOTS 13 ET 14'!#REF!</definedName>
    <definedName name="__________ti10" localSheetId="4">'[1]LOTS 13 ET 14'!#REF!</definedName>
    <definedName name="__________ti10" localSheetId="5">'[1]LOTS 13 ET 14'!#REF!</definedName>
    <definedName name="__________ti10" localSheetId="6">'[1]LOTS 13 ET 14'!#REF!</definedName>
    <definedName name="__________ti10" localSheetId="7">'[1]LOTS 13 ET 14'!#REF!</definedName>
    <definedName name="__________ti10" localSheetId="3">'[1]LOTS 13 ET 14'!#REF!</definedName>
    <definedName name="__________ti10">'[1]LOTS 13 ET 14'!#REF!</definedName>
    <definedName name="__________ti11" localSheetId="4">'[1]LOTS 13 ET 14'!#REF!</definedName>
    <definedName name="__________ti11" localSheetId="5">'[1]LOTS 13 ET 14'!#REF!</definedName>
    <definedName name="__________ti11" localSheetId="6">'[1]LOTS 13 ET 14'!#REF!</definedName>
    <definedName name="__________ti11" localSheetId="7">'[1]LOTS 13 ET 14'!#REF!</definedName>
    <definedName name="__________ti11" localSheetId="3">'[1]LOTS 13 ET 14'!#REF!</definedName>
    <definedName name="__________ti11">'[1]LOTS 13 ET 14'!#REF!</definedName>
    <definedName name="__________ti12" localSheetId="4">'[1]LOTS 13 ET 14'!#REF!</definedName>
    <definedName name="__________ti12" localSheetId="5">'[1]LOTS 13 ET 14'!#REF!</definedName>
    <definedName name="__________ti12" localSheetId="6">'[1]LOTS 13 ET 14'!#REF!</definedName>
    <definedName name="__________ti12" localSheetId="7">'[1]LOTS 13 ET 14'!#REF!</definedName>
    <definedName name="__________ti12" localSheetId="3">'[1]LOTS 13 ET 14'!#REF!</definedName>
    <definedName name="__________ti12">'[1]LOTS 13 ET 14'!#REF!</definedName>
    <definedName name="__________ti2" localSheetId="4">'[1]LOTS 13 ET 14'!#REF!</definedName>
    <definedName name="__________ti2" localSheetId="5">'[1]LOTS 13 ET 14'!#REF!</definedName>
    <definedName name="__________ti2" localSheetId="6">'[1]LOTS 13 ET 14'!#REF!</definedName>
    <definedName name="__________ti2" localSheetId="7">'[1]LOTS 13 ET 14'!#REF!</definedName>
    <definedName name="__________ti2" localSheetId="3">'[1]LOTS 13 ET 14'!#REF!</definedName>
    <definedName name="__________ti2">'[1]LOTS 13 ET 14'!#REF!</definedName>
    <definedName name="__________ti3" localSheetId="4">'[1]LOTS 13 ET 14'!#REF!</definedName>
    <definedName name="__________ti3" localSheetId="5">'[1]LOTS 13 ET 14'!#REF!</definedName>
    <definedName name="__________ti3" localSheetId="6">'[1]LOTS 13 ET 14'!#REF!</definedName>
    <definedName name="__________ti3" localSheetId="7">'[1]LOTS 13 ET 14'!#REF!</definedName>
    <definedName name="__________ti3" localSheetId="3">'[1]LOTS 13 ET 14'!#REF!</definedName>
    <definedName name="__________ti3">'[1]LOTS 13 ET 14'!#REF!</definedName>
    <definedName name="__________ti4" localSheetId="4">'[1]LOTS 13 ET 14'!#REF!</definedName>
    <definedName name="__________ti4" localSheetId="5">'[1]LOTS 13 ET 14'!#REF!</definedName>
    <definedName name="__________ti4" localSheetId="6">'[1]LOTS 13 ET 14'!#REF!</definedName>
    <definedName name="__________ti4" localSheetId="7">'[1]LOTS 13 ET 14'!#REF!</definedName>
    <definedName name="__________ti4" localSheetId="3">'[1]LOTS 13 ET 14'!#REF!</definedName>
    <definedName name="__________ti4">'[1]LOTS 13 ET 14'!#REF!</definedName>
    <definedName name="__________ti5" localSheetId="4">'[1]LOTS 13 ET 14'!#REF!</definedName>
    <definedName name="__________ti5" localSheetId="5">'[1]LOTS 13 ET 14'!#REF!</definedName>
    <definedName name="__________ti5" localSheetId="6">'[1]LOTS 13 ET 14'!#REF!</definedName>
    <definedName name="__________ti5" localSheetId="7">'[1]LOTS 13 ET 14'!#REF!</definedName>
    <definedName name="__________ti5" localSheetId="3">'[1]LOTS 13 ET 14'!#REF!</definedName>
    <definedName name="__________ti5">'[1]LOTS 13 ET 14'!#REF!</definedName>
    <definedName name="__________ti6" localSheetId="4">'[1]LOTS 13 ET 14'!#REF!</definedName>
    <definedName name="__________ti6" localSheetId="5">'[1]LOTS 13 ET 14'!#REF!</definedName>
    <definedName name="__________ti6" localSheetId="6">'[1]LOTS 13 ET 14'!#REF!</definedName>
    <definedName name="__________ti6" localSheetId="7">'[1]LOTS 13 ET 14'!#REF!</definedName>
    <definedName name="__________ti6" localSheetId="3">'[1]LOTS 13 ET 14'!#REF!</definedName>
    <definedName name="__________ti6">'[1]LOTS 13 ET 14'!#REF!</definedName>
    <definedName name="__________ti8" localSheetId="4">'[1]LOTS 13 ET 14'!#REF!</definedName>
    <definedName name="__________ti8" localSheetId="5">'[1]LOTS 13 ET 14'!#REF!</definedName>
    <definedName name="__________ti8" localSheetId="6">'[1]LOTS 13 ET 14'!#REF!</definedName>
    <definedName name="__________ti8" localSheetId="7">'[1]LOTS 13 ET 14'!#REF!</definedName>
    <definedName name="__________ti8" localSheetId="3">'[1]LOTS 13 ET 14'!#REF!</definedName>
    <definedName name="__________ti8">'[1]LOTS 13 ET 14'!#REF!</definedName>
    <definedName name="__________ti9" localSheetId="4">'[1]LOTS 13 ET 14'!#REF!</definedName>
    <definedName name="__________ti9" localSheetId="5">'[1]LOTS 13 ET 14'!#REF!</definedName>
    <definedName name="__________ti9" localSheetId="6">'[1]LOTS 13 ET 14'!#REF!</definedName>
    <definedName name="__________ti9" localSheetId="7">'[1]LOTS 13 ET 14'!#REF!</definedName>
    <definedName name="__________ti9" localSheetId="3">'[1]LOTS 13 ET 14'!#REF!</definedName>
    <definedName name="__________ti9">'[1]LOTS 13 ET 14'!#REF!</definedName>
    <definedName name="_________ti1" localSheetId="4">'[1]LOTS 13 ET 14'!#REF!</definedName>
    <definedName name="_________ti1" localSheetId="5">'[1]LOTS 13 ET 14'!#REF!</definedName>
    <definedName name="_________ti1" localSheetId="6">'[1]LOTS 13 ET 14'!#REF!</definedName>
    <definedName name="_________ti1" localSheetId="7">'[1]LOTS 13 ET 14'!#REF!</definedName>
    <definedName name="_________ti1" localSheetId="3">'[1]LOTS 13 ET 14'!#REF!</definedName>
    <definedName name="_________ti1">'[1]LOTS 13 ET 14'!#REF!</definedName>
    <definedName name="_________ti10" localSheetId="4">'[1]LOTS 13 ET 14'!#REF!</definedName>
    <definedName name="_________ti10" localSheetId="5">'[1]LOTS 13 ET 14'!#REF!</definedName>
    <definedName name="_________ti10" localSheetId="6">'[1]LOTS 13 ET 14'!#REF!</definedName>
    <definedName name="_________ti10" localSheetId="7">'[1]LOTS 13 ET 14'!#REF!</definedName>
    <definedName name="_________ti10" localSheetId="3">'[1]LOTS 13 ET 14'!#REF!</definedName>
    <definedName name="_________ti10">'[1]LOTS 13 ET 14'!#REF!</definedName>
    <definedName name="_________ti11" localSheetId="4">'[1]LOTS 13 ET 14'!#REF!</definedName>
    <definedName name="_________ti11" localSheetId="5">'[1]LOTS 13 ET 14'!#REF!</definedName>
    <definedName name="_________ti11" localSheetId="6">'[1]LOTS 13 ET 14'!#REF!</definedName>
    <definedName name="_________ti11" localSheetId="7">'[1]LOTS 13 ET 14'!#REF!</definedName>
    <definedName name="_________ti11" localSheetId="3">'[1]LOTS 13 ET 14'!#REF!</definedName>
    <definedName name="_________ti11">'[1]LOTS 13 ET 14'!#REF!</definedName>
    <definedName name="_________ti12" localSheetId="4">'[1]LOTS 13 ET 14'!#REF!</definedName>
    <definedName name="_________ti12" localSheetId="5">'[1]LOTS 13 ET 14'!#REF!</definedName>
    <definedName name="_________ti12" localSheetId="6">'[1]LOTS 13 ET 14'!#REF!</definedName>
    <definedName name="_________ti12" localSheetId="7">'[1]LOTS 13 ET 14'!#REF!</definedName>
    <definedName name="_________ti12" localSheetId="3">'[1]LOTS 13 ET 14'!#REF!</definedName>
    <definedName name="_________ti12">'[1]LOTS 13 ET 14'!#REF!</definedName>
    <definedName name="_________ti2" localSheetId="4">'[1]LOTS 13 ET 14'!#REF!</definedName>
    <definedName name="_________ti2" localSheetId="5">'[1]LOTS 13 ET 14'!#REF!</definedName>
    <definedName name="_________ti2" localSheetId="6">'[1]LOTS 13 ET 14'!#REF!</definedName>
    <definedName name="_________ti2" localSheetId="7">'[1]LOTS 13 ET 14'!#REF!</definedName>
    <definedName name="_________ti2" localSheetId="3">'[1]LOTS 13 ET 14'!#REF!</definedName>
    <definedName name="_________ti2">'[1]LOTS 13 ET 14'!#REF!</definedName>
    <definedName name="_________ti3" localSheetId="4">'[1]LOTS 13 ET 14'!#REF!</definedName>
    <definedName name="_________ti3" localSheetId="5">'[1]LOTS 13 ET 14'!#REF!</definedName>
    <definedName name="_________ti3" localSheetId="6">'[1]LOTS 13 ET 14'!#REF!</definedName>
    <definedName name="_________ti3" localSheetId="7">'[1]LOTS 13 ET 14'!#REF!</definedName>
    <definedName name="_________ti3" localSheetId="3">'[1]LOTS 13 ET 14'!#REF!</definedName>
    <definedName name="_________ti3">'[1]LOTS 13 ET 14'!#REF!</definedName>
    <definedName name="_________ti4" localSheetId="4">'[1]LOTS 13 ET 14'!#REF!</definedName>
    <definedName name="_________ti4" localSheetId="5">'[1]LOTS 13 ET 14'!#REF!</definedName>
    <definedName name="_________ti4" localSheetId="6">'[1]LOTS 13 ET 14'!#REF!</definedName>
    <definedName name="_________ti4" localSheetId="7">'[1]LOTS 13 ET 14'!#REF!</definedName>
    <definedName name="_________ti4" localSheetId="3">'[1]LOTS 13 ET 14'!#REF!</definedName>
    <definedName name="_________ti4">'[1]LOTS 13 ET 14'!#REF!</definedName>
    <definedName name="_________ti5" localSheetId="4">'[1]LOTS 13 ET 14'!#REF!</definedName>
    <definedName name="_________ti5" localSheetId="5">'[1]LOTS 13 ET 14'!#REF!</definedName>
    <definedName name="_________ti5" localSheetId="6">'[1]LOTS 13 ET 14'!#REF!</definedName>
    <definedName name="_________ti5" localSheetId="7">'[1]LOTS 13 ET 14'!#REF!</definedName>
    <definedName name="_________ti5" localSheetId="3">'[1]LOTS 13 ET 14'!#REF!</definedName>
    <definedName name="_________ti5">'[1]LOTS 13 ET 14'!#REF!</definedName>
    <definedName name="_________ti6" localSheetId="4">'[1]LOTS 13 ET 14'!#REF!</definedName>
    <definedName name="_________ti6" localSheetId="5">'[1]LOTS 13 ET 14'!#REF!</definedName>
    <definedName name="_________ti6" localSheetId="6">'[1]LOTS 13 ET 14'!#REF!</definedName>
    <definedName name="_________ti6" localSheetId="7">'[1]LOTS 13 ET 14'!#REF!</definedName>
    <definedName name="_________ti6" localSheetId="3">'[1]LOTS 13 ET 14'!#REF!</definedName>
    <definedName name="_________ti6">'[1]LOTS 13 ET 14'!#REF!</definedName>
    <definedName name="_________ti8" localSheetId="4">'[1]LOTS 13 ET 14'!#REF!</definedName>
    <definedName name="_________ti8" localSheetId="5">'[1]LOTS 13 ET 14'!#REF!</definedName>
    <definedName name="_________ti8" localSheetId="6">'[1]LOTS 13 ET 14'!#REF!</definedName>
    <definedName name="_________ti8" localSheetId="7">'[1]LOTS 13 ET 14'!#REF!</definedName>
    <definedName name="_________ti8" localSheetId="3">'[1]LOTS 13 ET 14'!#REF!</definedName>
    <definedName name="_________ti8">'[1]LOTS 13 ET 14'!#REF!</definedName>
    <definedName name="_________ti9" localSheetId="4">'[1]LOTS 13 ET 14'!#REF!</definedName>
    <definedName name="_________ti9" localSheetId="5">'[1]LOTS 13 ET 14'!#REF!</definedName>
    <definedName name="_________ti9" localSheetId="6">'[1]LOTS 13 ET 14'!#REF!</definedName>
    <definedName name="_________ti9" localSheetId="7">'[1]LOTS 13 ET 14'!#REF!</definedName>
    <definedName name="_________ti9" localSheetId="3">'[1]LOTS 13 ET 14'!#REF!</definedName>
    <definedName name="_________ti9">'[1]LOTS 13 ET 14'!#REF!</definedName>
    <definedName name="________ti1" localSheetId="4">'[1]LOTS 13 ET 14'!#REF!</definedName>
    <definedName name="________ti1" localSheetId="5">'[1]LOTS 13 ET 14'!#REF!</definedName>
    <definedName name="________ti1" localSheetId="6">'[1]LOTS 13 ET 14'!#REF!</definedName>
    <definedName name="________ti1" localSheetId="7">'[1]LOTS 13 ET 14'!#REF!</definedName>
    <definedName name="________ti1" localSheetId="3">'[1]LOTS 13 ET 14'!#REF!</definedName>
    <definedName name="________ti1">'[1]LOTS 13 ET 14'!#REF!</definedName>
    <definedName name="________ti10" localSheetId="4">'[1]LOTS 13 ET 14'!#REF!</definedName>
    <definedName name="________ti10" localSheetId="5">'[1]LOTS 13 ET 14'!#REF!</definedName>
    <definedName name="________ti10" localSheetId="6">'[1]LOTS 13 ET 14'!#REF!</definedName>
    <definedName name="________ti10" localSheetId="7">'[1]LOTS 13 ET 14'!#REF!</definedName>
    <definedName name="________ti10" localSheetId="3">'[1]LOTS 13 ET 14'!#REF!</definedName>
    <definedName name="________ti10">'[1]LOTS 13 ET 14'!#REF!</definedName>
    <definedName name="________ti11" localSheetId="4">'[1]LOTS 13 ET 14'!#REF!</definedName>
    <definedName name="________ti11" localSheetId="5">'[1]LOTS 13 ET 14'!#REF!</definedName>
    <definedName name="________ti11" localSheetId="6">'[1]LOTS 13 ET 14'!#REF!</definedName>
    <definedName name="________ti11" localSheetId="7">'[1]LOTS 13 ET 14'!#REF!</definedName>
    <definedName name="________ti11" localSheetId="3">'[1]LOTS 13 ET 14'!#REF!</definedName>
    <definedName name="________ti11">'[1]LOTS 13 ET 14'!#REF!</definedName>
    <definedName name="________ti12" localSheetId="4">'[1]LOTS 13 ET 14'!#REF!</definedName>
    <definedName name="________ti12" localSheetId="5">'[1]LOTS 13 ET 14'!#REF!</definedName>
    <definedName name="________ti12" localSheetId="6">'[1]LOTS 13 ET 14'!#REF!</definedName>
    <definedName name="________ti12" localSheetId="7">'[1]LOTS 13 ET 14'!#REF!</definedName>
    <definedName name="________ti12" localSheetId="3">'[1]LOTS 13 ET 14'!#REF!</definedName>
    <definedName name="________ti12">'[1]LOTS 13 ET 14'!#REF!</definedName>
    <definedName name="________ti2" localSheetId="4">'[1]LOTS 13 ET 14'!#REF!</definedName>
    <definedName name="________ti2" localSheetId="5">'[1]LOTS 13 ET 14'!#REF!</definedName>
    <definedName name="________ti2" localSheetId="6">'[1]LOTS 13 ET 14'!#REF!</definedName>
    <definedName name="________ti2" localSheetId="7">'[1]LOTS 13 ET 14'!#REF!</definedName>
    <definedName name="________ti2" localSheetId="3">'[1]LOTS 13 ET 14'!#REF!</definedName>
    <definedName name="________ti2">'[1]LOTS 13 ET 14'!#REF!</definedName>
    <definedName name="________ti3" localSheetId="4">'[1]LOTS 13 ET 14'!#REF!</definedName>
    <definedName name="________ti3" localSheetId="5">'[1]LOTS 13 ET 14'!#REF!</definedName>
    <definedName name="________ti3" localSheetId="6">'[1]LOTS 13 ET 14'!#REF!</definedName>
    <definedName name="________ti3" localSheetId="7">'[1]LOTS 13 ET 14'!#REF!</definedName>
    <definedName name="________ti3" localSheetId="3">'[1]LOTS 13 ET 14'!#REF!</definedName>
    <definedName name="________ti3">'[1]LOTS 13 ET 14'!#REF!</definedName>
    <definedName name="________ti4" localSheetId="4">'[1]LOTS 13 ET 14'!#REF!</definedName>
    <definedName name="________ti4" localSheetId="5">'[1]LOTS 13 ET 14'!#REF!</definedName>
    <definedName name="________ti4" localSheetId="6">'[1]LOTS 13 ET 14'!#REF!</definedName>
    <definedName name="________ti4" localSheetId="7">'[1]LOTS 13 ET 14'!#REF!</definedName>
    <definedName name="________ti4" localSheetId="3">'[1]LOTS 13 ET 14'!#REF!</definedName>
    <definedName name="________ti4">'[1]LOTS 13 ET 14'!#REF!</definedName>
    <definedName name="________ti5" localSheetId="4">'[1]LOTS 13 ET 14'!#REF!</definedName>
    <definedName name="________ti5" localSheetId="5">'[1]LOTS 13 ET 14'!#REF!</definedName>
    <definedName name="________ti5" localSheetId="6">'[1]LOTS 13 ET 14'!#REF!</definedName>
    <definedName name="________ti5" localSheetId="7">'[1]LOTS 13 ET 14'!#REF!</definedName>
    <definedName name="________ti5" localSheetId="3">'[1]LOTS 13 ET 14'!#REF!</definedName>
    <definedName name="________ti5">'[1]LOTS 13 ET 14'!#REF!</definedName>
    <definedName name="________ti6" localSheetId="4">'[1]LOTS 13 ET 14'!#REF!</definedName>
    <definedName name="________ti6" localSheetId="5">'[1]LOTS 13 ET 14'!#REF!</definedName>
    <definedName name="________ti6" localSheetId="6">'[1]LOTS 13 ET 14'!#REF!</definedName>
    <definedName name="________ti6" localSheetId="7">'[1]LOTS 13 ET 14'!#REF!</definedName>
    <definedName name="________ti6" localSheetId="3">'[1]LOTS 13 ET 14'!#REF!</definedName>
    <definedName name="________ti6">'[1]LOTS 13 ET 14'!#REF!</definedName>
    <definedName name="________ti8" localSheetId="4">'[1]LOTS 13 ET 14'!#REF!</definedName>
    <definedName name="________ti8" localSheetId="5">'[1]LOTS 13 ET 14'!#REF!</definedName>
    <definedName name="________ti8" localSheetId="6">'[1]LOTS 13 ET 14'!#REF!</definedName>
    <definedName name="________ti8" localSheetId="7">'[1]LOTS 13 ET 14'!#REF!</definedName>
    <definedName name="________ti8" localSheetId="3">'[1]LOTS 13 ET 14'!#REF!</definedName>
    <definedName name="________ti8">'[1]LOTS 13 ET 14'!#REF!</definedName>
    <definedName name="________ti9" localSheetId="4">'[1]LOTS 13 ET 14'!#REF!</definedName>
    <definedName name="________ti9" localSheetId="5">'[1]LOTS 13 ET 14'!#REF!</definedName>
    <definedName name="________ti9" localSheetId="6">'[1]LOTS 13 ET 14'!#REF!</definedName>
    <definedName name="________ti9" localSheetId="7">'[1]LOTS 13 ET 14'!#REF!</definedName>
    <definedName name="________ti9" localSheetId="3">'[1]LOTS 13 ET 14'!#REF!</definedName>
    <definedName name="________ti9">'[1]LOTS 13 ET 14'!#REF!</definedName>
    <definedName name="_______ti1" localSheetId="4">'[1]LOTS 13 ET 14'!#REF!</definedName>
    <definedName name="_______ti1" localSheetId="5">'[1]LOTS 13 ET 14'!#REF!</definedName>
    <definedName name="_______ti1" localSheetId="6">'[1]LOTS 13 ET 14'!#REF!</definedName>
    <definedName name="_______ti1" localSheetId="7">'[1]LOTS 13 ET 14'!#REF!</definedName>
    <definedName name="_______ti1" localSheetId="3">'[1]LOTS 13 ET 14'!#REF!</definedName>
    <definedName name="_______ti1">'[1]LOTS 13 ET 14'!#REF!</definedName>
    <definedName name="_______ti10" localSheetId="4">'[1]LOTS 13 ET 14'!#REF!</definedName>
    <definedName name="_______ti10" localSheetId="5">'[1]LOTS 13 ET 14'!#REF!</definedName>
    <definedName name="_______ti10" localSheetId="6">'[1]LOTS 13 ET 14'!#REF!</definedName>
    <definedName name="_______ti10" localSheetId="7">'[1]LOTS 13 ET 14'!#REF!</definedName>
    <definedName name="_______ti10" localSheetId="3">'[1]LOTS 13 ET 14'!#REF!</definedName>
    <definedName name="_______ti10">'[1]LOTS 13 ET 14'!#REF!</definedName>
    <definedName name="_______ti11" localSheetId="4">'[1]LOTS 13 ET 14'!#REF!</definedName>
    <definedName name="_______ti11" localSheetId="5">'[1]LOTS 13 ET 14'!#REF!</definedName>
    <definedName name="_______ti11" localSheetId="6">'[1]LOTS 13 ET 14'!#REF!</definedName>
    <definedName name="_______ti11" localSheetId="7">'[1]LOTS 13 ET 14'!#REF!</definedName>
    <definedName name="_______ti11" localSheetId="3">'[1]LOTS 13 ET 14'!#REF!</definedName>
    <definedName name="_______ti11">'[1]LOTS 13 ET 14'!#REF!</definedName>
    <definedName name="_______ti12" localSheetId="4">'[1]LOTS 13 ET 14'!#REF!</definedName>
    <definedName name="_______ti12" localSheetId="5">'[1]LOTS 13 ET 14'!#REF!</definedName>
    <definedName name="_______ti12" localSheetId="6">'[1]LOTS 13 ET 14'!#REF!</definedName>
    <definedName name="_______ti12" localSheetId="7">'[1]LOTS 13 ET 14'!#REF!</definedName>
    <definedName name="_______ti12" localSheetId="3">'[1]LOTS 13 ET 14'!#REF!</definedName>
    <definedName name="_______ti12">'[1]LOTS 13 ET 14'!#REF!</definedName>
    <definedName name="_______ti2" localSheetId="4">'[1]LOTS 13 ET 14'!#REF!</definedName>
    <definedName name="_______ti2" localSheetId="5">'[1]LOTS 13 ET 14'!#REF!</definedName>
    <definedName name="_______ti2" localSheetId="6">'[1]LOTS 13 ET 14'!#REF!</definedName>
    <definedName name="_______ti2" localSheetId="7">'[1]LOTS 13 ET 14'!#REF!</definedName>
    <definedName name="_______ti2" localSheetId="3">'[1]LOTS 13 ET 14'!#REF!</definedName>
    <definedName name="_______ti2">'[1]LOTS 13 ET 14'!#REF!</definedName>
    <definedName name="_______ti3" localSheetId="4">'[1]LOTS 13 ET 14'!#REF!</definedName>
    <definedName name="_______ti3" localSheetId="5">'[1]LOTS 13 ET 14'!#REF!</definedName>
    <definedName name="_______ti3" localSheetId="6">'[1]LOTS 13 ET 14'!#REF!</definedName>
    <definedName name="_______ti3" localSheetId="7">'[1]LOTS 13 ET 14'!#REF!</definedName>
    <definedName name="_______ti3" localSheetId="3">'[1]LOTS 13 ET 14'!#REF!</definedName>
    <definedName name="_______ti3">'[1]LOTS 13 ET 14'!#REF!</definedName>
    <definedName name="_______ti4" localSheetId="4">'[1]LOTS 13 ET 14'!#REF!</definedName>
    <definedName name="_______ti4" localSheetId="5">'[1]LOTS 13 ET 14'!#REF!</definedName>
    <definedName name="_______ti4" localSheetId="6">'[1]LOTS 13 ET 14'!#REF!</definedName>
    <definedName name="_______ti4" localSheetId="7">'[1]LOTS 13 ET 14'!#REF!</definedName>
    <definedName name="_______ti4" localSheetId="3">'[1]LOTS 13 ET 14'!#REF!</definedName>
    <definedName name="_______ti4">'[1]LOTS 13 ET 14'!#REF!</definedName>
    <definedName name="_______ti5" localSheetId="4">'[1]LOTS 13 ET 14'!#REF!</definedName>
    <definedName name="_______ti5" localSheetId="5">'[1]LOTS 13 ET 14'!#REF!</definedName>
    <definedName name="_______ti5" localSheetId="6">'[1]LOTS 13 ET 14'!#REF!</definedName>
    <definedName name="_______ti5" localSheetId="7">'[1]LOTS 13 ET 14'!#REF!</definedName>
    <definedName name="_______ti5" localSheetId="3">'[1]LOTS 13 ET 14'!#REF!</definedName>
    <definedName name="_______ti5">'[1]LOTS 13 ET 14'!#REF!</definedName>
    <definedName name="_______ti6" localSheetId="4">'[1]LOTS 13 ET 14'!#REF!</definedName>
    <definedName name="_______ti6" localSheetId="5">'[1]LOTS 13 ET 14'!#REF!</definedName>
    <definedName name="_______ti6" localSheetId="6">'[1]LOTS 13 ET 14'!#REF!</definedName>
    <definedName name="_______ti6" localSheetId="7">'[1]LOTS 13 ET 14'!#REF!</definedName>
    <definedName name="_______ti6" localSheetId="3">'[1]LOTS 13 ET 14'!#REF!</definedName>
    <definedName name="_______ti6">'[1]LOTS 13 ET 14'!#REF!</definedName>
    <definedName name="_______ti8" localSheetId="4">'[1]LOTS 13 ET 14'!#REF!</definedName>
    <definedName name="_______ti8" localSheetId="5">'[1]LOTS 13 ET 14'!#REF!</definedName>
    <definedName name="_______ti8" localSheetId="6">'[1]LOTS 13 ET 14'!#REF!</definedName>
    <definedName name="_______ti8" localSheetId="7">'[1]LOTS 13 ET 14'!#REF!</definedName>
    <definedName name="_______ti8" localSheetId="3">'[1]LOTS 13 ET 14'!#REF!</definedName>
    <definedName name="_______ti8">'[1]LOTS 13 ET 14'!#REF!</definedName>
    <definedName name="_______ti9" localSheetId="4">'[1]LOTS 13 ET 14'!#REF!</definedName>
    <definedName name="_______ti9" localSheetId="5">'[1]LOTS 13 ET 14'!#REF!</definedName>
    <definedName name="_______ti9" localSheetId="6">'[1]LOTS 13 ET 14'!#REF!</definedName>
    <definedName name="_______ti9" localSheetId="7">'[1]LOTS 13 ET 14'!#REF!</definedName>
    <definedName name="_______ti9" localSheetId="3">'[1]LOTS 13 ET 14'!#REF!</definedName>
    <definedName name="_______ti9">'[1]LOTS 13 ET 14'!#REF!</definedName>
    <definedName name="______ti1" localSheetId="4">'[1]LOTS 13 ET 14'!#REF!</definedName>
    <definedName name="______ti1" localSheetId="5">'[1]LOTS 13 ET 14'!#REF!</definedName>
    <definedName name="______ti1" localSheetId="6">'[1]LOTS 13 ET 14'!#REF!</definedName>
    <definedName name="______ti1" localSheetId="7">'[1]LOTS 13 ET 14'!#REF!</definedName>
    <definedName name="______ti1" localSheetId="3">'[1]LOTS 13 ET 14'!#REF!</definedName>
    <definedName name="______ti1">'[1]LOTS 13 ET 14'!#REF!</definedName>
    <definedName name="______ti10" localSheetId="4">'[1]LOTS 13 ET 14'!#REF!</definedName>
    <definedName name="______ti10" localSheetId="5">'[1]LOTS 13 ET 14'!#REF!</definedName>
    <definedName name="______ti10" localSheetId="6">'[1]LOTS 13 ET 14'!#REF!</definedName>
    <definedName name="______ti10" localSheetId="7">'[1]LOTS 13 ET 14'!#REF!</definedName>
    <definedName name="______ti10" localSheetId="3">'[1]LOTS 13 ET 14'!#REF!</definedName>
    <definedName name="______ti10">'[1]LOTS 13 ET 14'!#REF!</definedName>
    <definedName name="______ti11" localSheetId="4">'[1]LOTS 13 ET 14'!#REF!</definedName>
    <definedName name="______ti11" localSheetId="5">'[1]LOTS 13 ET 14'!#REF!</definedName>
    <definedName name="______ti11" localSheetId="6">'[1]LOTS 13 ET 14'!#REF!</definedName>
    <definedName name="______ti11" localSheetId="7">'[1]LOTS 13 ET 14'!#REF!</definedName>
    <definedName name="______ti11" localSheetId="3">'[1]LOTS 13 ET 14'!#REF!</definedName>
    <definedName name="______ti11">'[1]LOTS 13 ET 14'!#REF!</definedName>
    <definedName name="______ti12" localSheetId="4">'[1]LOTS 13 ET 14'!#REF!</definedName>
    <definedName name="______ti12" localSheetId="5">'[1]LOTS 13 ET 14'!#REF!</definedName>
    <definedName name="______ti12" localSheetId="6">'[1]LOTS 13 ET 14'!#REF!</definedName>
    <definedName name="______ti12" localSheetId="7">'[1]LOTS 13 ET 14'!#REF!</definedName>
    <definedName name="______ti12" localSheetId="3">'[1]LOTS 13 ET 14'!#REF!</definedName>
    <definedName name="______ti12">'[1]LOTS 13 ET 14'!#REF!</definedName>
    <definedName name="______ti2" localSheetId="4">'[1]LOTS 13 ET 14'!#REF!</definedName>
    <definedName name="______ti2" localSheetId="5">'[1]LOTS 13 ET 14'!#REF!</definedName>
    <definedName name="______ti2" localSheetId="6">'[1]LOTS 13 ET 14'!#REF!</definedName>
    <definedName name="______ti2" localSheetId="7">'[1]LOTS 13 ET 14'!#REF!</definedName>
    <definedName name="______ti2" localSheetId="3">'[1]LOTS 13 ET 14'!#REF!</definedName>
    <definedName name="______ti2">'[1]LOTS 13 ET 14'!#REF!</definedName>
    <definedName name="______ti3" localSheetId="4">'[1]LOTS 13 ET 14'!#REF!</definedName>
    <definedName name="______ti3" localSheetId="5">'[1]LOTS 13 ET 14'!#REF!</definedName>
    <definedName name="______ti3" localSheetId="6">'[1]LOTS 13 ET 14'!#REF!</definedName>
    <definedName name="______ti3" localSheetId="7">'[1]LOTS 13 ET 14'!#REF!</definedName>
    <definedName name="______ti3" localSheetId="3">'[1]LOTS 13 ET 14'!#REF!</definedName>
    <definedName name="______ti3">'[1]LOTS 13 ET 14'!#REF!</definedName>
    <definedName name="______ti4" localSheetId="4">'[1]LOTS 13 ET 14'!#REF!</definedName>
    <definedName name="______ti4" localSheetId="5">'[1]LOTS 13 ET 14'!#REF!</definedName>
    <definedName name="______ti4" localSheetId="6">'[1]LOTS 13 ET 14'!#REF!</definedName>
    <definedName name="______ti4" localSheetId="7">'[1]LOTS 13 ET 14'!#REF!</definedName>
    <definedName name="______ti4" localSheetId="3">'[1]LOTS 13 ET 14'!#REF!</definedName>
    <definedName name="______ti4">'[1]LOTS 13 ET 14'!#REF!</definedName>
    <definedName name="______ti5" localSheetId="4">'[1]LOTS 13 ET 14'!#REF!</definedName>
    <definedName name="______ti5" localSheetId="5">'[1]LOTS 13 ET 14'!#REF!</definedName>
    <definedName name="______ti5" localSheetId="6">'[1]LOTS 13 ET 14'!#REF!</definedName>
    <definedName name="______ti5" localSheetId="7">'[1]LOTS 13 ET 14'!#REF!</definedName>
    <definedName name="______ti5" localSheetId="3">'[1]LOTS 13 ET 14'!#REF!</definedName>
    <definedName name="______ti5">'[1]LOTS 13 ET 14'!#REF!</definedName>
    <definedName name="______ti6" localSheetId="4">'[1]LOTS 13 ET 14'!#REF!</definedName>
    <definedName name="______ti6" localSheetId="5">'[1]LOTS 13 ET 14'!#REF!</definedName>
    <definedName name="______ti6" localSheetId="6">'[1]LOTS 13 ET 14'!#REF!</definedName>
    <definedName name="______ti6" localSheetId="7">'[1]LOTS 13 ET 14'!#REF!</definedName>
    <definedName name="______ti6" localSheetId="3">'[1]LOTS 13 ET 14'!#REF!</definedName>
    <definedName name="______ti6">'[1]LOTS 13 ET 14'!#REF!</definedName>
    <definedName name="______ti8" localSheetId="4">'[1]LOTS 13 ET 14'!#REF!</definedName>
    <definedName name="______ti8" localSheetId="5">'[1]LOTS 13 ET 14'!#REF!</definedName>
    <definedName name="______ti8" localSheetId="6">'[1]LOTS 13 ET 14'!#REF!</definedName>
    <definedName name="______ti8" localSheetId="7">'[1]LOTS 13 ET 14'!#REF!</definedName>
    <definedName name="______ti8" localSheetId="3">'[1]LOTS 13 ET 14'!#REF!</definedName>
    <definedName name="______ti8">'[1]LOTS 13 ET 14'!#REF!</definedName>
    <definedName name="______ti9" localSheetId="4">'[1]LOTS 13 ET 14'!#REF!</definedName>
    <definedName name="______ti9" localSheetId="5">'[1]LOTS 13 ET 14'!#REF!</definedName>
    <definedName name="______ti9" localSheetId="6">'[1]LOTS 13 ET 14'!#REF!</definedName>
    <definedName name="______ti9" localSheetId="7">'[1]LOTS 13 ET 14'!#REF!</definedName>
    <definedName name="______ti9" localSheetId="3">'[1]LOTS 13 ET 14'!#REF!</definedName>
    <definedName name="______ti9">'[1]LOTS 13 ET 14'!#REF!</definedName>
    <definedName name="_____ti1" localSheetId="4">'[1]LOTS 13 ET 14'!#REF!</definedName>
    <definedName name="_____ti1" localSheetId="5">'[1]LOTS 13 ET 14'!#REF!</definedName>
    <definedName name="_____ti1" localSheetId="6">'[1]LOTS 13 ET 14'!#REF!</definedName>
    <definedName name="_____ti1" localSheetId="7">'[1]LOTS 13 ET 14'!#REF!</definedName>
    <definedName name="_____ti1" localSheetId="3">'[1]LOTS 13 ET 14'!#REF!</definedName>
    <definedName name="_____ti1">'[1]LOTS 13 ET 14'!#REF!</definedName>
    <definedName name="_____ti10" localSheetId="4">'[1]LOTS 13 ET 14'!#REF!</definedName>
    <definedName name="_____ti10" localSheetId="5">'[1]LOTS 13 ET 14'!#REF!</definedName>
    <definedName name="_____ti10" localSheetId="6">'[1]LOTS 13 ET 14'!#REF!</definedName>
    <definedName name="_____ti10" localSheetId="7">'[1]LOTS 13 ET 14'!#REF!</definedName>
    <definedName name="_____ti10" localSheetId="3">'[1]LOTS 13 ET 14'!#REF!</definedName>
    <definedName name="_____ti10">'[1]LOTS 13 ET 14'!#REF!</definedName>
    <definedName name="_____ti11" localSheetId="4">'[1]LOTS 13 ET 14'!#REF!</definedName>
    <definedName name="_____ti11" localSheetId="5">'[1]LOTS 13 ET 14'!#REF!</definedName>
    <definedName name="_____ti11" localSheetId="6">'[1]LOTS 13 ET 14'!#REF!</definedName>
    <definedName name="_____ti11" localSheetId="7">'[1]LOTS 13 ET 14'!#REF!</definedName>
    <definedName name="_____ti11" localSheetId="3">'[1]LOTS 13 ET 14'!#REF!</definedName>
    <definedName name="_____ti11">'[1]LOTS 13 ET 14'!#REF!</definedName>
    <definedName name="_____ti12" localSheetId="4">'[1]LOTS 13 ET 14'!#REF!</definedName>
    <definedName name="_____ti12" localSheetId="5">'[1]LOTS 13 ET 14'!#REF!</definedName>
    <definedName name="_____ti12" localSheetId="6">'[1]LOTS 13 ET 14'!#REF!</definedName>
    <definedName name="_____ti12" localSheetId="7">'[1]LOTS 13 ET 14'!#REF!</definedName>
    <definedName name="_____ti12" localSheetId="3">'[1]LOTS 13 ET 14'!#REF!</definedName>
    <definedName name="_____ti12">'[1]LOTS 13 ET 14'!#REF!</definedName>
    <definedName name="_____ti2" localSheetId="4">'[1]LOTS 13 ET 14'!#REF!</definedName>
    <definedName name="_____ti2" localSheetId="5">'[1]LOTS 13 ET 14'!#REF!</definedName>
    <definedName name="_____ti2" localSheetId="6">'[1]LOTS 13 ET 14'!#REF!</definedName>
    <definedName name="_____ti2" localSheetId="7">'[1]LOTS 13 ET 14'!#REF!</definedName>
    <definedName name="_____ti2" localSheetId="3">'[1]LOTS 13 ET 14'!#REF!</definedName>
    <definedName name="_____ti2">'[1]LOTS 13 ET 14'!#REF!</definedName>
    <definedName name="_____ti3" localSheetId="4">'[1]LOTS 13 ET 14'!#REF!</definedName>
    <definedName name="_____ti3" localSheetId="5">'[1]LOTS 13 ET 14'!#REF!</definedName>
    <definedName name="_____ti3" localSheetId="6">'[1]LOTS 13 ET 14'!#REF!</definedName>
    <definedName name="_____ti3" localSheetId="7">'[1]LOTS 13 ET 14'!#REF!</definedName>
    <definedName name="_____ti3" localSheetId="3">'[1]LOTS 13 ET 14'!#REF!</definedName>
    <definedName name="_____ti3">'[1]LOTS 13 ET 14'!#REF!</definedName>
    <definedName name="_____ti4" localSheetId="4">'[1]LOTS 13 ET 14'!#REF!</definedName>
    <definedName name="_____ti4" localSheetId="5">'[1]LOTS 13 ET 14'!#REF!</definedName>
    <definedName name="_____ti4" localSheetId="6">'[1]LOTS 13 ET 14'!#REF!</definedName>
    <definedName name="_____ti4" localSheetId="7">'[1]LOTS 13 ET 14'!#REF!</definedName>
    <definedName name="_____ti4" localSheetId="3">'[1]LOTS 13 ET 14'!#REF!</definedName>
    <definedName name="_____ti4">'[1]LOTS 13 ET 14'!#REF!</definedName>
    <definedName name="_____ti5" localSheetId="4">'[1]LOTS 13 ET 14'!#REF!</definedName>
    <definedName name="_____ti5" localSheetId="5">'[1]LOTS 13 ET 14'!#REF!</definedName>
    <definedName name="_____ti5" localSheetId="6">'[1]LOTS 13 ET 14'!#REF!</definedName>
    <definedName name="_____ti5" localSheetId="7">'[1]LOTS 13 ET 14'!#REF!</definedName>
    <definedName name="_____ti5" localSheetId="3">'[1]LOTS 13 ET 14'!#REF!</definedName>
    <definedName name="_____ti5">'[1]LOTS 13 ET 14'!#REF!</definedName>
    <definedName name="_____ti6" localSheetId="4">'[1]LOTS 13 ET 14'!#REF!</definedName>
    <definedName name="_____ti6" localSheetId="5">'[1]LOTS 13 ET 14'!#REF!</definedName>
    <definedName name="_____ti6" localSheetId="6">'[1]LOTS 13 ET 14'!#REF!</definedName>
    <definedName name="_____ti6" localSheetId="7">'[1]LOTS 13 ET 14'!#REF!</definedName>
    <definedName name="_____ti6" localSheetId="3">'[1]LOTS 13 ET 14'!#REF!</definedName>
    <definedName name="_____ti6">'[1]LOTS 13 ET 14'!#REF!</definedName>
    <definedName name="_____ti8" localSheetId="4">'[1]LOTS 13 ET 14'!#REF!</definedName>
    <definedName name="_____ti8" localSheetId="5">'[1]LOTS 13 ET 14'!#REF!</definedName>
    <definedName name="_____ti8" localSheetId="6">'[1]LOTS 13 ET 14'!#REF!</definedName>
    <definedName name="_____ti8" localSheetId="7">'[1]LOTS 13 ET 14'!#REF!</definedName>
    <definedName name="_____ti8" localSheetId="3">'[1]LOTS 13 ET 14'!#REF!</definedName>
    <definedName name="_____ti8">'[1]LOTS 13 ET 14'!#REF!</definedName>
    <definedName name="_____ti9" localSheetId="4">'[1]LOTS 13 ET 14'!#REF!</definedName>
    <definedName name="_____ti9" localSheetId="5">'[1]LOTS 13 ET 14'!#REF!</definedName>
    <definedName name="_____ti9" localSheetId="6">'[1]LOTS 13 ET 14'!#REF!</definedName>
    <definedName name="_____ti9" localSheetId="7">'[1]LOTS 13 ET 14'!#REF!</definedName>
    <definedName name="_____ti9" localSheetId="3">'[1]LOTS 13 ET 14'!#REF!</definedName>
    <definedName name="_____ti9">'[1]LOTS 13 ET 14'!#REF!</definedName>
    <definedName name="____ITS5">[2]EWS2!$D$5,[2]EWS2!$AG$6:$AJ$19</definedName>
    <definedName name="____ti1" localSheetId="4">'[1]LOTS 13 ET 14'!#REF!</definedName>
    <definedName name="____ti1" localSheetId="5">'[1]LOTS 13 ET 14'!#REF!</definedName>
    <definedName name="____ti1" localSheetId="6">'[1]LOTS 13 ET 14'!#REF!</definedName>
    <definedName name="____ti1" localSheetId="7">'[1]LOTS 13 ET 14'!#REF!</definedName>
    <definedName name="____ti1" localSheetId="3">'[1]LOTS 13 ET 14'!#REF!</definedName>
    <definedName name="____ti1">'[1]LOTS 13 ET 14'!#REF!</definedName>
    <definedName name="____ti10" localSheetId="4">'[1]LOTS 13 ET 14'!#REF!</definedName>
    <definedName name="____ti10" localSheetId="5">'[1]LOTS 13 ET 14'!#REF!</definedName>
    <definedName name="____ti10" localSheetId="6">'[1]LOTS 13 ET 14'!#REF!</definedName>
    <definedName name="____ti10" localSheetId="7">'[1]LOTS 13 ET 14'!#REF!</definedName>
    <definedName name="____ti10" localSheetId="3">'[1]LOTS 13 ET 14'!#REF!</definedName>
    <definedName name="____ti10">'[1]LOTS 13 ET 14'!#REF!</definedName>
    <definedName name="____ti11" localSheetId="4">'[1]LOTS 13 ET 14'!#REF!</definedName>
    <definedName name="____ti11" localSheetId="5">'[1]LOTS 13 ET 14'!#REF!</definedName>
    <definedName name="____ti11" localSheetId="6">'[1]LOTS 13 ET 14'!#REF!</definedName>
    <definedName name="____ti11" localSheetId="7">'[1]LOTS 13 ET 14'!#REF!</definedName>
    <definedName name="____ti11" localSheetId="3">'[1]LOTS 13 ET 14'!#REF!</definedName>
    <definedName name="____ti11">'[1]LOTS 13 ET 14'!#REF!</definedName>
    <definedName name="____ti12" localSheetId="4">'[1]LOTS 13 ET 14'!#REF!</definedName>
    <definedName name="____ti12" localSheetId="5">'[1]LOTS 13 ET 14'!#REF!</definedName>
    <definedName name="____ti12" localSheetId="6">'[1]LOTS 13 ET 14'!#REF!</definedName>
    <definedName name="____ti12" localSheetId="7">'[1]LOTS 13 ET 14'!#REF!</definedName>
    <definedName name="____ti12" localSheetId="3">'[1]LOTS 13 ET 14'!#REF!</definedName>
    <definedName name="____ti12">'[1]LOTS 13 ET 14'!#REF!</definedName>
    <definedName name="____ti2" localSheetId="4">'[1]LOTS 13 ET 14'!#REF!</definedName>
    <definedName name="____ti2" localSheetId="5">'[1]LOTS 13 ET 14'!#REF!</definedName>
    <definedName name="____ti2" localSheetId="6">'[1]LOTS 13 ET 14'!#REF!</definedName>
    <definedName name="____ti2" localSheetId="7">'[1]LOTS 13 ET 14'!#REF!</definedName>
    <definedName name="____ti2" localSheetId="3">'[1]LOTS 13 ET 14'!#REF!</definedName>
    <definedName name="____ti2">'[1]LOTS 13 ET 14'!#REF!</definedName>
    <definedName name="____ti3" localSheetId="4">'[1]LOTS 13 ET 14'!#REF!</definedName>
    <definedName name="____ti3" localSheetId="5">'[1]LOTS 13 ET 14'!#REF!</definedName>
    <definedName name="____ti3" localSheetId="6">'[1]LOTS 13 ET 14'!#REF!</definedName>
    <definedName name="____ti3" localSheetId="7">'[1]LOTS 13 ET 14'!#REF!</definedName>
    <definedName name="____ti3" localSheetId="3">'[1]LOTS 13 ET 14'!#REF!</definedName>
    <definedName name="____ti3">'[1]LOTS 13 ET 14'!#REF!</definedName>
    <definedName name="____ti4" localSheetId="4">'[1]LOTS 13 ET 14'!#REF!</definedName>
    <definedName name="____ti4" localSheetId="5">'[1]LOTS 13 ET 14'!#REF!</definedName>
    <definedName name="____ti4" localSheetId="6">'[1]LOTS 13 ET 14'!#REF!</definedName>
    <definedName name="____ti4" localSheetId="7">'[1]LOTS 13 ET 14'!#REF!</definedName>
    <definedName name="____ti4" localSheetId="3">'[1]LOTS 13 ET 14'!#REF!</definedName>
    <definedName name="____ti4">'[1]LOTS 13 ET 14'!#REF!</definedName>
    <definedName name="____ti5" localSheetId="4">'[1]LOTS 13 ET 14'!#REF!</definedName>
    <definedName name="____ti5" localSheetId="5">'[1]LOTS 13 ET 14'!#REF!</definedName>
    <definedName name="____ti5" localSheetId="6">'[1]LOTS 13 ET 14'!#REF!</definedName>
    <definedName name="____ti5" localSheetId="7">'[1]LOTS 13 ET 14'!#REF!</definedName>
    <definedName name="____ti5" localSheetId="3">'[1]LOTS 13 ET 14'!#REF!</definedName>
    <definedName name="____ti5">'[1]LOTS 13 ET 14'!#REF!</definedName>
    <definedName name="____ti6" localSheetId="4">'[1]LOTS 13 ET 14'!#REF!</definedName>
    <definedName name="____ti6" localSheetId="5">'[1]LOTS 13 ET 14'!#REF!</definedName>
    <definedName name="____ti6" localSheetId="6">'[1]LOTS 13 ET 14'!#REF!</definedName>
    <definedName name="____ti6" localSheetId="7">'[1]LOTS 13 ET 14'!#REF!</definedName>
    <definedName name="____ti6" localSheetId="3">'[1]LOTS 13 ET 14'!#REF!</definedName>
    <definedName name="____ti6">'[1]LOTS 13 ET 14'!#REF!</definedName>
    <definedName name="____ti8" localSheetId="4">'[1]LOTS 13 ET 14'!#REF!</definedName>
    <definedName name="____ti8" localSheetId="5">'[1]LOTS 13 ET 14'!#REF!</definedName>
    <definedName name="____ti8" localSheetId="6">'[1]LOTS 13 ET 14'!#REF!</definedName>
    <definedName name="____ti8" localSheetId="7">'[1]LOTS 13 ET 14'!#REF!</definedName>
    <definedName name="____ti8" localSheetId="3">'[1]LOTS 13 ET 14'!#REF!</definedName>
    <definedName name="____ti8">'[1]LOTS 13 ET 14'!#REF!</definedName>
    <definedName name="____ti9" localSheetId="4">'[1]LOTS 13 ET 14'!#REF!</definedName>
    <definedName name="____ti9" localSheetId="5">'[1]LOTS 13 ET 14'!#REF!</definedName>
    <definedName name="____ti9" localSheetId="6">'[1]LOTS 13 ET 14'!#REF!</definedName>
    <definedName name="____ti9" localSheetId="7">'[1]LOTS 13 ET 14'!#REF!</definedName>
    <definedName name="____ti9" localSheetId="3">'[1]LOTS 13 ET 14'!#REF!</definedName>
    <definedName name="____ti9">'[1]LOTS 13 ET 14'!#REF!</definedName>
    <definedName name="___CUM02">OFFSET(OFFSET([3]Tableau1!$BJ$1,5,0,1,1),0,0,COUNTA([3]Tableau1!$BJ$1:$BJ$65536),1)</definedName>
    <definedName name="___CUM05">OFFSET(OFFSET([3]Tableau1!$BK$1,5,0,1,1),0,0,COUNTA([3]Tableau1!$BK$1:$BK$65536),1)</definedName>
    <definedName name="___CUM1">OFFSET(OFFSET([3]Tableau1!$BL$1,5,0,1,1),0,0,COUNTA([3]Tableau1!$BL$1:$BL$65536),1)</definedName>
    <definedName name="___CUM5">OFFSET(OFFSET([3]Tableau1!$BM$1,5,0,1,1),0,0,COUNTA([3]Tableau1!$BM$1:$BM$65536),1)</definedName>
    <definedName name="___ITS5">[2]EWS2!$D$5,[2]EWS2!$AG$6:$AJ$19</definedName>
    <definedName name="___NB01" localSheetId="4">OFFSET(OFFSET('[4]feuille mesures'!#REF!,1,0,1,1),0,0,COUNTA('[4]feuille mesures'!#REF!),1)</definedName>
    <definedName name="___NB01" localSheetId="5">OFFSET(OFFSET('[4]feuille mesures'!#REF!,1,0,1,1),0,0,COUNTA('[4]feuille mesures'!#REF!),1)</definedName>
    <definedName name="___NB01" localSheetId="6">OFFSET(OFFSET('[4]feuille mesures'!#REF!,1,0,1,1),0,0,COUNTA('[4]feuille mesures'!#REF!),1)</definedName>
    <definedName name="___NB01" localSheetId="7">OFFSET(OFFSET('[4]feuille mesures'!#REF!,1,0,1,1),0,0,COUNTA('[4]feuille mesures'!#REF!),1)</definedName>
    <definedName name="___NB01" localSheetId="3">OFFSET(OFFSET('[4]feuille mesures'!#REF!,1,0,1,1),0,0,COUNTA('[4]feuille mesures'!#REF!),1)</definedName>
    <definedName name="___NB01">OFFSET(OFFSET('[4]feuille mesures'!#REF!,1,0,1,1),0,0,COUNTA('[4]feuille mesures'!#REF!),1)</definedName>
    <definedName name="___NB05" localSheetId="4">OFFSET(OFFSET('[4]feuille mesures'!#REF!,1,0,1,1),0,0,COUNTA('[4]feuille mesures'!#REF!),1)</definedName>
    <definedName name="___NB05" localSheetId="5">OFFSET(OFFSET('[4]feuille mesures'!#REF!,1,0,1,1),0,0,COUNTA('[4]feuille mesures'!#REF!),1)</definedName>
    <definedName name="___NB05" localSheetId="6">OFFSET(OFFSET('[4]feuille mesures'!#REF!,1,0,1,1),0,0,COUNTA('[4]feuille mesures'!#REF!),1)</definedName>
    <definedName name="___NB05" localSheetId="7">OFFSET(OFFSET('[4]feuille mesures'!#REF!,1,0,1,1),0,0,COUNTA('[4]feuille mesures'!#REF!),1)</definedName>
    <definedName name="___NB05" localSheetId="3">OFFSET(OFFSET('[4]feuille mesures'!#REF!,1,0,1,1),0,0,COUNTA('[4]feuille mesures'!#REF!),1)</definedName>
    <definedName name="___NB05">OFFSET(OFFSET('[4]feuille mesures'!#REF!,1,0,1,1),0,0,COUNTA('[4]feuille mesures'!#REF!),1)</definedName>
    <definedName name="___ti1" localSheetId="4">'[1]LOTS 13 ET 14'!#REF!</definedName>
    <definedName name="___ti1" localSheetId="5">'[1]LOTS 13 ET 14'!#REF!</definedName>
    <definedName name="___ti1" localSheetId="6">'[1]LOTS 13 ET 14'!#REF!</definedName>
    <definedName name="___ti1" localSheetId="7">'[1]LOTS 13 ET 14'!#REF!</definedName>
    <definedName name="___ti1" localSheetId="3">'[1]LOTS 13 ET 14'!#REF!</definedName>
    <definedName name="___ti1">'[1]LOTS 13 ET 14'!#REF!</definedName>
    <definedName name="___ti10" localSheetId="4">'[1]LOTS 13 ET 14'!#REF!</definedName>
    <definedName name="___ti10" localSheetId="5">'[1]LOTS 13 ET 14'!#REF!</definedName>
    <definedName name="___ti10" localSheetId="6">'[1]LOTS 13 ET 14'!#REF!</definedName>
    <definedName name="___ti10" localSheetId="7">'[1]LOTS 13 ET 14'!#REF!</definedName>
    <definedName name="___ti10" localSheetId="3">'[1]LOTS 13 ET 14'!#REF!</definedName>
    <definedName name="___ti10">'[1]LOTS 13 ET 14'!#REF!</definedName>
    <definedName name="___ti11" localSheetId="4">'[1]LOTS 13 ET 14'!#REF!</definedName>
    <definedName name="___ti11" localSheetId="5">'[1]LOTS 13 ET 14'!#REF!</definedName>
    <definedName name="___ti11" localSheetId="6">'[1]LOTS 13 ET 14'!#REF!</definedName>
    <definedName name="___ti11" localSheetId="7">'[1]LOTS 13 ET 14'!#REF!</definedName>
    <definedName name="___ti11" localSheetId="3">'[1]LOTS 13 ET 14'!#REF!</definedName>
    <definedName name="___ti11">'[1]LOTS 13 ET 14'!#REF!</definedName>
    <definedName name="___ti12" localSheetId="4">'[1]LOTS 13 ET 14'!#REF!</definedName>
    <definedName name="___ti12" localSheetId="5">'[1]LOTS 13 ET 14'!#REF!</definedName>
    <definedName name="___ti12" localSheetId="6">'[1]LOTS 13 ET 14'!#REF!</definedName>
    <definedName name="___ti12" localSheetId="7">'[1]LOTS 13 ET 14'!#REF!</definedName>
    <definedName name="___ti12" localSheetId="3">'[1]LOTS 13 ET 14'!#REF!</definedName>
    <definedName name="___ti12">'[1]LOTS 13 ET 14'!#REF!</definedName>
    <definedName name="___ti2" localSheetId="4">'[1]LOTS 13 ET 14'!#REF!</definedName>
    <definedName name="___ti2" localSheetId="5">'[1]LOTS 13 ET 14'!#REF!</definedName>
    <definedName name="___ti2" localSheetId="6">'[1]LOTS 13 ET 14'!#REF!</definedName>
    <definedName name="___ti2" localSheetId="7">'[1]LOTS 13 ET 14'!#REF!</definedName>
    <definedName name="___ti2" localSheetId="3">'[1]LOTS 13 ET 14'!#REF!</definedName>
    <definedName name="___ti2">'[1]LOTS 13 ET 14'!#REF!</definedName>
    <definedName name="___ti3" localSheetId="4">'[1]LOTS 13 ET 14'!#REF!</definedName>
    <definedName name="___ti3" localSheetId="5">'[1]LOTS 13 ET 14'!#REF!</definedName>
    <definedName name="___ti3" localSheetId="6">'[1]LOTS 13 ET 14'!#REF!</definedName>
    <definedName name="___ti3" localSheetId="7">'[1]LOTS 13 ET 14'!#REF!</definedName>
    <definedName name="___ti3" localSheetId="3">'[1]LOTS 13 ET 14'!#REF!</definedName>
    <definedName name="___ti3">'[1]LOTS 13 ET 14'!#REF!</definedName>
    <definedName name="___ti4" localSheetId="4">'[1]LOTS 13 ET 14'!#REF!</definedName>
    <definedName name="___ti4" localSheetId="5">'[1]LOTS 13 ET 14'!#REF!</definedName>
    <definedName name="___ti4" localSheetId="6">'[1]LOTS 13 ET 14'!#REF!</definedName>
    <definedName name="___ti4" localSheetId="7">'[1]LOTS 13 ET 14'!#REF!</definedName>
    <definedName name="___ti4" localSheetId="3">'[1]LOTS 13 ET 14'!#REF!</definedName>
    <definedName name="___ti4">'[1]LOTS 13 ET 14'!#REF!</definedName>
    <definedName name="___ti5" localSheetId="4">'[1]LOTS 13 ET 14'!#REF!</definedName>
    <definedName name="___ti5" localSheetId="5">'[1]LOTS 13 ET 14'!#REF!</definedName>
    <definedName name="___ti5" localSheetId="6">'[1]LOTS 13 ET 14'!#REF!</definedName>
    <definedName name="___ti5" localSheetId="7">'[1]LOTS 13 ET 14'!#REF!</definedName>
    <definedName name="___ti5" localSheetId="3">'[1]LOTS 13 ET 14'!#REF!</definedName>
    <definedName name="___ti5">'[1]LOTS 13 ET 14'!#REF!</definedName>
    <definedName name="___ti6" localSheetId="4">'[1]LOTS 13 ET 14'!#REF!</definedName>
    <definedName name="___ti6" localSheetId="5">'[1]LOTS 13 ET 14'!#REF!</definedName>
    <definedName name="___ti6" localSheetId="6">'[1]LOTS 13 ET 14'!#REF!</definedName>
    <definedName name="___ti6" localSheetId="7">'[1]LOTS 13 ET 14'!#REF!</definedName>
    <definedName name="___ti6" localSheetId="3">'[1]LOTS 13 ET 14'!#REF!</definedName>
    <definedName name="___ti6">'[1]LOTS 13 ET 14'!#REF!</definedName>
    <definedName name="___ti8" localSheetId="4">'[1]LOTS 13 ET 14'!#REF!</definedName>
    <definedName name="___ti8" localSheetId="5">'[1]LOTS 13 ET 14'!#REF!</definedName>
    <definedName name="___ti8" localSheetId="6">'[1]LOTS 13 ET 14'!#REF!</definedName>
    <definedName name="___ti8" localSheetId="7">'[1]LOTS 13 ET 14'!#REF!</definedName>
    <definedName name="___ti8" localSheetId="3">'[1]LOTS 13 ET 14'!#REF!</definedName>
    <definedName name="___ti8">'[1]LOTS 13 ET 14'!#REF!</definedName>
    <definedName name="___ti9" localSheetId="4">'[1]LOTS 13 ET 14'!#REF!</definedName>
    <definedName name="___ti9" localSheetId="5">'[1]LOTS 13 ET 14'!#REF!</definedName>
    <definedName name="___ti9" localSheetId="6">'[1]LOTS 13 ET 14'!#REF!</definedName>
    <definedName name="___ti9" localSheetId="7">'[1]LOTS 13 ET 14'!#REF!</definedName>
    <definedName name="___ti9" localSheetId="3">'[1]LOTS 13 ET 14'!#REF!</definedName>
    <definedName name="___ti9">'[1]LOTS 13 ET 14'!#REF!</definedName>
    <definedName name="__1_____Excel_BuiltIn_Print_Area_2_1" localSheetId="4">#REF!</definedName>
    <definedName name="__1_____Excel_BuiltIn_Print_Area_2_1" localSheetId="5">#REF!</definedName>
    <definedName name="__1_____Excel_BuiltIn_Print_Area_2_1" localSheetId="6">#REF!</definedName>
    <definedName name="__1_____Excel_BuiltIn_Print_Area_2_1" localSheetId="7">#REF!</definedName>
    <definedName name="__1_____Excel_BuiltIn_Print_Area_2_1" localSheetId="3">#REF!</definedName>
    <definedName name="__1_____Excel_BuiltIn_Print_Area_2_1">#REF!</definedName>
    <definedName name="__1Excel_BuiltIn_Print_Area_2_1" localSheetId="4">#REF!</definedName>
    <definedName name="__1Excel_BuiltIn_Print_Area_2_1" localSheetId="5">#REF!</definedName>
    <definedName name="__1Excel_BuiltIn_Print_Area_2_1" localSheetId="6">#REF!</definedName>
    <definedName name="__1Excel_BuiltIn_Print_Area_2_1" localSheetId="7">#REF!</definedName>
    <definedName name="__1Excel_BuiltIn_Print_Area_2_1" localSheetId="3">#REF!</definedName>
    <definedName name="__1Excel_BuiltIn_Print_Area_2_1">#REF!</definedName>
    <definedName name="__2____Excel_BuiltIn_Print_Area_2_1" localSheetId="4">#REF!</definedName>
    <definedName name="__2____Excel_BuiltIn_Print_Area_2_1" localSheetId="5">#REF!</definedName>
    <definedName name="__2____Excel_BuiltIn_Print_Area_2_1" localSheetId="6">#REF!</definedName>
    <definedName name="__2____Excel_BuiltIn_Print_Area_2_1" localSheetId="7">#REF!</definedName>
    <definedName name="__2____Excel_BuiltIn_Print_Area_2_1" localSheetId="3">#REF!</definedName>
    <definedName name="__2____Excel_BuiltIn_Print_Area_2_1">#REF!</definedName>
    <definedName name="__3___Excel_BuiltIn_Print_Area_2_1" localSheetId="4">#REF!</definedName>
    <definedName name="__3___Excel_BuiltIn_Print_Area_2_1" localSheetId="5">#REF!</definedName>
    <definedName name="__3___Excel_BuiltIn_Print_Area_2_1" localSheetId="6">#REF!</definedName>
    <definedName name="__3___Excel_BuiltIn_Print_Area_2_1" localSheetId="7">#REF!</definedName>
    <definedName name="__3___Excel_BuiltIn_Print_Area_2_1" localSheetId="3">#REF!</definedName>
    <definedName name="__3___Excel_BuiltIn_Print_Area_2_1">#REF!</definedName>
    <definedName name="__5__Excel_BuiltIn_Print_Area_2_1" localSheetId="4">#REF!</definedName>
    <definedName name="__5__Excel_BuiltIn_Print_Area_2_1" localSheetId="5">#REF!</definedName>
    <definedName name="__5__Excel_BuiltIn_Print_Area_2_1" localSheetId="6">#REF!</definedName>
    <definedName name="__5__Excel_BuiltIn_Print_Area_2_1" localSheetId="7">#REF!</definedName>
    <definedName name="__5__Excel_BuiltIn_Print_Area_2_1" localSheetId="3">#REF!</definedName>
    <definedName name="__5__Excel_BuiltIn_Print_Area_2_1">#REF!</definedName>
    <definedName name="__7_Excel_BuiltIn_Print_Area_2_1" localSheetId="4">#REF!</definedName>
    <definedName name="__7_Excel_BuiltIn_Print_Area_2_1" localSheetId="5">#REF!</definedName>
    <definedName name="__7_Excel_BuiltIn_Print_Area_2_1" localSheetId="6">#REF!</definedName>
    <definedName name="__7_Excel_BuiltIn_Print_Area_2_1" localSheetId="7">#REF!</definedName>
    <definedName name="__7_Excel_BuiltIn_Print_Area_2_1" localSheetId="3">#REF!</definedName>
    <definedName name="__7_Excel_BuiltIn_Print_Area_2_1">#REF!</definedName>
    <definedName name="__9Excel_BuiltIn_Print_Area_2_1" localSheetId="4">#REF!</definedName>
    <definedName name="__9Excel_BuiltIn_Print_Area_2_1" localSheetId="5">#REF!</definedName>
    <definedName name="__9Excel_BuiltIn_Print_Area_2_1" localSheetId="6">#REF!</definedName>
    <definedName name="__9Excel_BuiltIn_Print_Area_2_1" localSheetId="7">#REF!</definedName>
    <definedName name="__9Excel_BuiltIn_Print_Area_2_1" localSheetId="3">#REF!</definedName>
    <definedName name="__9Excel_BuiltIn_Print_Area_2_1">#REF!</definedName>
    <definedName name="__CUM02">OFFSET(OFFSET([3]Tableau1!$BJ$1,5,0,1,1),0,0,COUNTA([3]Tableau1!$BJ$1:$BJ$65536),1)</definedName>
    <definedName name="__CUM05">OFFSET(OFFSET([3]Tableau1!$BK$1,5,0,1,1),0,0,COUNTA([3]Tableau1!$BK$1:$BK$65536),1)</definedName>
    <definedName name="__CUM1">OFFSET(OFFSET([3]Tableau1!$BL$1,5,0,1,1),0,0,COUNTA([3]Tableau1!$BL$1:$BL$65536),1)</definedName>
    <definedName name="__CUM5">OFFSET(OFFSET([3]Tableau1!$BM$1,5,0,1,1),0,0,COUNTA([3]Tableau1!$BM$1:$BM$65536),1)</definedName>
    <definedName name="__ITS5">[2]EWS2!$D$5,[2]EWS2!$AG$6:$AJ$19</definedName>
    <definedName name="__NB01" localSheetId="4">OFFSET(OFFSET(#REF!,1,0,1,1),0,0,COUNTA(#REF!),1)</definedName>
    <definedName name="__NB01" localSheetId="5">OFFSET(OFFSET(#REF!,1,0,1,1),0,0,COUNTA(#REF!),1)</definedName>
    <definedName name="__NB01" localSheetId="6">OFFSET(OFFSET(#REF!,1,0,1,1),0,0,COUNTA(#REF!),1)</definedName>
    <definedName name="__NB01" localSheetId="7">OFFSET(OFFSET(#REF!,1,0,1,1),0,0,COUNTA(#REF!),1)</definedName>
    <definedName name="__NB01" localSheetId="3">OFFSET(OFFSET(#REF!,1,0,1,1),0,0,COUNTA(#REF!),1)</definedName>
    <definedName name="__NB01">OFFSET(OFFSET(#REF!,1,0,1,1),0,0,COUNTA(#REF!),1)</definedName>
    <definedName name="__NB05" localSheetId="4">OFFSET(OFFSET(#REF!,1,0,1,1),0,0,COUNTA(#REF!),1)</definedName>
    <definedName name="__NB05" localSheetId="5">OFFSET(OFFSET(#REF!,1,0,1,1),0,0,COUNTA(#REF!),1)</definedName>
    <definedName name="__NB05" localSheetId="6">OFFSET(OFFSET(#REF!,1,0,1,1),0,0,COUNTA(#REF!),1)</definedName>
    <definedName name="__NB05" localSheetId="7">OFFSET(OFFSET(#REF!,1,0,1,1),0,0,COUNTA(#REF!),1)</definedName>
    <definedName name="__NB05" localSheetId="3">OFFSET(OFFSET(#REF!,1,0,1,1),0,0,COUNTA(#REF!),1)</definedName>
    <definedName name="__NB05">OFFSET(OFFSET(#REF!,1,0,1,1),0,0,COUNTA(#REF!),1)</definedName>
    <definedName name="__ti1" localSheetId="4">'[1]LOTS 13 ET 14'!#REF!</definedName>
    <definedName name="__ti1" localSheetId="5">'[1]LOTS 13 ET 14'!#REF!</definedName>
    <definedName name="__ti1" localSheetId="6">'[1]LOTS 13 ET 14'!#REF!</definedName>
    <definedName name="__ti1" localSheetId="7">'[1]LOTS 13 ET 14'!#REF!</definedName>
    <definedName name="__ti1" localSheetId="3">'[1]LOTS 13 ET 14'!#REF!</definedName>
    <definedName name="__ti1">'[1]LOTS 13 ET 14'!#REF!</definedName>
    <definedName name="__ti10" localSheetId="4">'[1]LOTS 13 ET 14'!#REF!</definedName>
    <definedName name="__ti10" localSheetId="5">'[1]LOTS 13 ET 14'!#REF!</definedName>
    <definedName name="__ti10" localSheetId="6">'[1]LOTS 13 ET 14'!#REF!</definedName>
    <definedName name="__ti10" localSheetId="7">'[1]LOTS 13 ET 14'!#REF!</definedName>
    <definedName name="__ti10" localSheetId="3">'[1]LOTS 13 ET 14'!#REF!</definedName>
    <definedName name="__ti10">'[1]LOTS 13 ET 14'!#REF!</definedName>
    <definedName name="__ti11" localSheetId="4">'[1]LOTS 13 ET 14'!#REF!</definedName>
    <definedName name="__ti11" localSheetId="5">'[1]LOTS 13 ET 14'!#REF!</definedName>
    <definedName name="__ti11" localSheetId="6">'[1]LOTS 13 ET 14'!#REF!</definedName>
    <definedName name="__ti11" localSheetId="7">'[1]LOTS 13 ET 14'!#REF!</definedName>
    <definedName name="__ti11" localSheetId="3">'[1]LOTS 13 ET 14'!#REF!</definedName>
    <definedName name="__ti11">'[1]LOTS 13 ET 14'!#REF!</definedName>
    <definedName name="__ti12" localSheetId="4">'[1]LOTS 13 ET 14'!#REF!</definedName>
    <definedName name="__ti12" localSheetId="5">'[1]LOTS 13 ET 14'!#REF!</definedName>
    <definedName name="__ti12" localSheetId="6">'[1]LOTS 13 ET 14'!#REF!</definedName>
    <definedName name="__ti12" localSheetId="7">'[1]LOTS 13 ET 14'!#REF!</definedName>
    <definedName name="__ti12" localSheetId="3">'[1]LOTS 13 ET 14'!#REF!</definedName>
    <definedName name="__ti12">'[1]LOTS 13 ET 14'!#REF!</definedName>
    <definedName name="__ti2" localSheetId="4">'[1]LOTS 13 ET 14'!#REF!</definedName>
    <definedName name="__ti2" localSheetId="5">'[1]LOTS 13 ET 14'!#REF!</definedName>
    <definedName name="__ti2" localSheetId="6">'[1]LOTS 13 ET 14'!#REF!</definedName>
    <definedName name="__ti2" localSheetId="7">'[1]LOTS 13 ET 14'!#REF!</definedName>
    <definedName name="__ti2" localSheetId="3">'[1]LOTS 13 ET 14'!#REF!</definedName>
    <definedName name="__ti2">'[1]LOTS 13 ET 14'!#REF!</definedName>
    <definedName name="__ti3" localSheetId="4">'[1]LOTS 13 ET 14'!#REF!</definedName>
    <definedName name="__ti3" localSheetId="5">'[1]LOTS 13 ET 14'!#REF!</definedName>
    <definedName name="__ti3" localSheetId="6">'[1]LOTS 13 ET 14'!#REF!</definedName>
    <definedName name="__ti3" localSheetId="7">'[1]LOTS 13 ET 14'!#REF!</definedName>
    <definedName name="__ti3" localSheetId="3">'[1]LOTS 13 ET 14'!#REF!</definedName>
    <definedName name="__ti3">'[1]LOTS 13 ET 14'!#REF!</definedName>
    <definedName name="__ti4" localSheetId="4">'[1]LOTS 13 ET 14'!#REF!</definedName>
    <definedName name="__ti4" localSheetId="5">'[1]LOTS 13 ET 14'!#REF!</definedName>
    <definedName name="__ti4" localSheetId="6">'[1]LOTS 13 ET 14'!#REF!</definedName>
    <definedName name="__ti4" localSheetId="7">'[1]LOTS 13 ET 14'!#REF!</definedName>
    <definedName name="__ti4" localSheetId="3">'[1]LOTS 13 ET 14'!#REF!</definedName>
    <definedName name="__ti4">'[1]LOTS 13 ET 14'!#REF!</definedName>
    <definedName name="__ti5" localSheetId="4">'[1]LOTS 13 ET 14'!#REF!</definedName>
    <definedName name="__ti5" localSheetId="5">'[1]LOTS 13 ET 14'!#REF!</definedName>
    <definedName name="__ti5" localSheetId="6">'[1]LOTS 13 ET 14'!#REF!</definedName>
    <definedName name="__ti5" localSheetId="7">'[1]LOTS 13 ET 14'!#REF!</definedName>
    <definedName name="__ti5" localSheetId="3">'[1]LOTS 13 ET 14'!#REF!</definedName>
    <definedName name="__ti5">'[1]LOTS 13 ET 14'!#REF!</definedName>
    <definedName name="__ti6" localSheetId="4">'[1]LOTS 13 ET 14'!#REF!</definedName>
    <definedName name="__ti6" localSheetId="5">'[1]LOTS 13 ET 14'!#REF!</definedName>
    <definedName name="__ti6" localSheetId="6">'[1]LOTS 13 ET 14'!#REF!</definedName>
    <definedName name="__ti6" localSheetId="7">'[1]LOTS 13 ET 14'!#REF!</definedName>
    <definedName name="__ti6" localSheetId="3">'[1]LOTS 13 ET 14'!#REF!</definedName>
    <definedName name="__ti6">'[1]LOTS 13 ET 14'!#REF!</definedName>
    <definedName name="__ti8" localSheetId="4">'[1]LOTS 13 ET 14'!#REF!</definedName>
    <definedName name="__ti8" localSheetId="5">'[1]LOTS 13 ET 14'!#REF!</definedName>
    <definedName name="__ti8" localSheetId="6">'[1]LOTS 13 ET 14'!#REF!</definedName>
    <definedName name="__ti8" localSheetId="7">'[1]LOTS 13 ET 14'!#REF!</definedName>
    <definedName name="__ti8" localSheetId="3">'[1]LOTS 13 ET 14'!#REF!</definedName>
    <definedName name="__ti8">'[1]LOTS 13 ET 14'!#REF!</definedName>
    <definedName name="__ti9" localSheetId="4">'[1]LOTS 13 ET 14'!#REF!</definedName>
    <definedName name="__ti9" localSheetId="5">'[1]LOTS 13 ET 14'!#REF!</definedName>
    <definedName name="__ti9" localSheetId="6">'[1]LOTS 13 ET 14'!#REF!</definedName>
    <definedName name="__ti9" localSheetId="7">'[1]LOTS 13 ET 14'!#REF!</definedName>
    <definedName name="__ti9" localSheetId="3">'[1]LOTS 13 ET 14'!#REF!</definedName>
    <definedName name="__ti9">'[1]LOTS 13 ET 14'!#REF!</definedName>
    <definedName name="_01_09_1998" localSheetId="4">#REF!</definedName>
    <definedName name="_01_09_1998" localSheetId="5">#REF!</definedName>
    <definedName name="_01_09_1998" localSheetId="6">#REF!</definedName>
    <definedName name="_01_09_1998" localSheetId="7">#REF!</definedName>
    <definedName name="_01_09_1998" localSheetId="3">#REF!</definedName>
    <definedName name="_01_09_1998">#REF!</definedName>
    <definedName name="_01_10_1998" localSheetId="4">#REF!</definedName>
    <definedName name="_01_10_1998" localSheetId="5">#REF!</definedName>
    <definedName name="_01_10_1998" localSheetId="6">#REF!</definedName>
    <definedName name="_01_10_1998" localSheetId="7">#REF!</definedName>
    <definedName name="_01_10_1998" localSheetId="3">#REF!</definedName>
    <definedName name="_01_10_1998">#REF!</definedName>
    <definedName name="_1_____Excel_BuiltIn_Print_Area_2_1" localSheetId="4">#REF!</definedName>
    <definedName name="_1_____Excel_BuiltIn_Print_Area_2_1" localSheetId="5">#REF!</definedName>
    <definedName name="_1_____Excel_BuiltIn_Print_Area_2_1" localSheetId="6">#REF!</definedName>
    <definedName name="_1_____Excel_BuiltIn_Print_Area_2_1" localSheetId="7">#REF!</definedName>
    <definedName name="_1_____Excel_BuiltIn_Print_Area_2_1" localSheetId="3">#REF!</definedName>
    <definedName name="_1_____Excel_BuiltIn_Print_Area_2_1">#REF!</definedName>
    <definedName name="_1__Excel_BuiltIn_Print_Area_2_1" localSheetId="4">#REF!</definedName>
    <definedName name="_1__Excel_BuiltIn_Print_Area_2_1" localSheetId="5">#REF!</definedName>
    <definedName name="_1__Excel_BuiltIn_Print_Area_2_1" localSheetId="6">#REF!</definedName>
    <definedName name="_1__Excel_BuiltIn_Print_Area_2_1" localSheetId="7">#REF!</definedName>
    <definedName name="_1__Excel_BuiltIn_Print_Area_2_1" localSheetId="3">#REF!</definedName>
    <definedName name="_1__Excel_BuiltIn_Print_Area_2_1">#REF!</definedName>
    <definedName name="_10Excel_BuiltIn_Print_Area_2_1" localSheetId="4">#REF!</definedName>
    <definedName name="_10Excel_BuiltIn_Print_Area_2_1" localSheetId="5">#REF!</definedName>
    <definedName name="_10Excel_BuiltIn_Print_Area_2_1" localSheetId="6">#REF!</definedName>
    <definedName name="_10Excel_BuiltIn_Print_Area_2_1" localSheetId="7">#REF!</definedName>
    <definedName name="_10Excel_BuiltIn_Print_Area_2_1" localSheetId="3">#REF!</definedName>
    <definedName name="_10Excel_BuiltIn_Print_Area_2_1">#REF!</definedName>
    <definedName name="_1Excel_BuiltIn_Print_Area_2_1" localSheetId="4">#REF!</definedName>
    <definedName name="_1Excel_BuiltIn_Print_Area_2_1" localSheetId="5">#REF!</definedName>
    <definedName name="_1Excel_BuiltIn_Print_Area_2_1" localSheetId="6">#REF!</definedName>
    <definedName name="_1Excel_BuiltIn_Print_Area_2_1" localSheetId="7">#REF!</definedName>
    <definedName name="_1Excel_BuiltIn_Print_Area_2_1" localSheetId="3">#REF!</definedName>
    <definedName name="_1Excel_BuiltIn_Print_Area_2_1">#REF!</definedName>
    <definedName name="_2____Excel_BuiltIn_Print_Area_2_1" localSheetId="4">#REF!</definedName>
    <definedName name="_2____Excel_BuiltIn_Print_Area_2_1" localSheetId="5">#REF!</definedName>
    <definedName name="_2____Excel_BuiltIn_Print_Area_2_1" localSheetId="6">#REF!</definedName>
    <definedName name="_2____Excel_BuiltIn_Print_Area_2_1" localSheetId="7">#REF!</definedName>
    <definedName name="_2____Excel_BuiltIn_Print_Area_2_1" localSheetId="3">#REF!</definedName>
    <definedName name="_2____Excel_BuiltIn_Print_Area_2_1">#REF!</definedName>
    <definedName name="_2_Excel_BuiltIn_Print_Area_2_1" localSheetId="4">#REF!</definedName>
    <definedName name="_2_Excel_BuiltIn_Print_Area_2_1" localSheetId="5">#REF!</definedName>
    <definedName name="_2_Excel_BuiltIn_Print_Area_2_1" localSheetId="6">#REF!</definedName>
    <definedName name="_2_Excel_BuiltIn_Print_Area_2_1" localSheetId="7">#REF!</definedName>
    <definedName name="_2_Excel_BuiltIn_Print_Area_2_1" localSheetId="3">#REF!</definedName>
    <definedName name="_2_Excel_BuiltIn_Print_Area_2_1">#REF!</definedName>
    <definedName name="_2Excel_BuiltIn_Print_Area_2_1" localSheetId="4">#REF!</definedName>
    <definedName name="_2Excel_BuiltIn_Print_Area_2_1" localSheetId="5">#REF!</definedName>
    <definedName name="_2Excel_BuiltIn_Print_Area_2_1" localSheetId="6">#REF!</definedName>
    <definedName name="_2Excel_BuiltIn_Print_Area_2_1" localSheetId="7">#REF!</definedName>
    <definedName name="_2Excel_BuiltIn_Print_Area_2_1" localSheetId="3">#REF!</definedName>
    <definedName name="_2Excel_BuiltIn_Print_Area_2_1">#REF!</definedName>
    <definedName name="_3___Excel_BuiltIn_Print_Area_2_1" localSheetId="4">#REF!</definedName>
    <definedName name="_3___Excel_BuiltIn_Print_Area_2_1" localSheetId="5">#REF!</definedName>
    <definedName name="_3___Excel_BuiltIn_Print_Area_2_1" localSheetId="6">#REF!</definedName>
    <definedName name="_3___Excel_BuiltIn_Print_Area_2_1" localSheetId="7">#REF!</definedName>
    <definedName name="_3___Excel_BuiltIn_Print_Area_2_1" localSheetId="3">#REF!</definedName>
    <definedName name="_3___Excel_BuiltIn_Print_Area_2_1">#REF!</definedName>
    <definedName name="_4__Excel_BuiltIn_Print_Area_2_1" localSheetId="4">#REF!</definedName>
    <definedName name="_4__Excel_BuiltIn_Print_Area_2_1" localSheetId="5">#REF!</definedName>
    <definedName name="_4__Excel_BuiltIn_Print_Area_2_1" localSheetId="6">#REF!</definedName>
    <definedName name="_4__Excel_BuiltIn_Print_Area_2_1" localSheetId="7">#REF!</definedName>
    <definedName name="_4__Excel_BuiltIn_Print_Area_2_1" localSheetId="3">#REF!</definedName>
    <definedName name="_4__Excel_BuiltIn_Print_Area_2_1">#REF!</definedName>
    <definedName name="_4Excel_BuiltIn_Print_Area_2_1" localSheetId="4">#REF!</definedName>
    <definedName name="_4Excel_BuiltIn_Print_Area_2_1" localSheetId="5">#REF!</definedName>
    <definedName name="_4Excel_BuiltIn_Print_Area_2_1" localSheetId="6">#REF!</definedName>
    <definedName name="_4Excel_BuiltIn_Print_Area_2_1" localSheetId="7">#REF!</definedName>
    <definedName name="_4Excel_BuiltIn_Print_Area_2_1" localSheetId="3">#REF!</definedName>
    <definedName name="_4Excel_BuiltIn_Print_Area_2_1">#REF!</definedName>
    <definedName name="_5__Excel_BuiltIn_Print_Area_2_1" localSheetId="4">#REF!</definedName>
    <definedName name="_5__Excel_BuiltIn_Print_Area_2_1" localSheetId="5">#REF!</definedName>
    <definedName name="_5__Excel_BuiltIn_Print_Area_2_1" localSheetId="6">#REF!</definedName>
    <definedName name="_5__Excel_BuiltIn_Print_Area_2_1" localSheetId="7">#REF!</definedName>
    <definedName name="_5__Excel_BuiltIn_Print_Area_2_1" localSheetId="3">#REF!</definedName>
    <definedName name="_5__Excel_BuiltIn_Print_Area_2_1">#REF!</definedName>
    <definedName name="_5_Excel_BuiltIn_Print_Area_2_1" localSheetId="4">#REF!</definedName>
    <definedName name="_5_Excel_BuiltIn_Print_Area_2_1" localSheetId="5">#REF!</definedName>
    <definedName name="_5_Excel_BuiltIn_Print_Area_2_1" localSheetId="6">#REF!</definedName>
    <definedName name="_5_Excel_BuiltIn_Print_Area_2_1" localSheetId="7">#REF!</definedName>
    <definedName name="_5_Excel_BuiltIn_Print_Area_2_1" localSheetId="3">#REF!</definedName>
    <definedName name="_5_Excel_BuiltIn_Print_Area_2_1">#REF!</definedName>
    <definedName name="_6Excel_BuiltIn_Print_Area_2_1" localSheetId="4">#REF!</definedName>
    <definedName name="_6Excel_BuiltIn_Print_Area_2_1" localSheetId="5">#REF!</definedName>
    <definedName name="_6Excel_BuiltIn_Print_Area_2_1" localSheetId="6">#REF!</definedName>
    <definedName name="_6Excel_BuiltIn_Print_Area_2_1" localSheetId="7">#REF!</definedName>
    <definedName name="_6Excel_BuiltIn_Print_Area_2_1" localSheetId="3">#REF!</definedName>
    <definedName name="_6Excel_BuiltIn_Print_Area_2_1">#REF!</definedName>
    <definedName name="_7_Excel_BuiltIn_Print_Area_2_1" localSheetId="4">#REF!</definedName>
    <definedName name="_7_Excel_BuiltIn_Print_Area_2_1" localSheetId="5">#REF!</definedName>
    <definedName name="_7_Excel_BuiltIn_Print_Area_2_1" localSheetId="6">#REF!</definedName>
    <definedName name="_7_Excel_BuiltIn_Print_Area_2_1" localSheetId="7">#REF!</definedName>
    <definedName name="_7_Excel_BuiltIn_Print_Area_2_1" localSheetId="3">#REF!</definedName>
    <definedName name="_7_Excel_BuiltIn_Print_Area_2_1">#REF!</definedName>
    <definedName name="_7Excel_BuiltIn_Print_Area_2_1" localSheetId="4">#REF!</definedName>
    <definedName name="_7Excel_BuiltIn_Print_Area_2_1" localSheetId="5">#REF!</definedName>
    <definedName name="_7Excel_BuiltIn_Print_Area_2_1" localSheetId="6">#REF!</definedName>
    <definedName name="_7Excel_BuiltIn_Print_Area_2_1" localSheetId="7">#REF!</definedName>
    <definedName name="_7Excel_BuiltIn_Print_Area_2_1" localSheetId="3">#REF!</definedName>
    <definedName name="_7Excel_BuiltIn_Print_Area_2_1">#REF!</definedName>
    <definedName name="_9Excel_BuiltIn_Print_Area_2_1" localSheetId="4">#REF!</definedName>
    <definedName name="_9Excel_BuiltIn_Print_Area_2_1" localSheetId="5">#REF!</definedName>
    <definedName name="_9Excel_BuiltIn_Print_Area_2_1" localSheetId="6">#REF!</definedName>
    <definedName name="_9Excel_BuiltIn_Print_Area_2_1" localSheetId="7">#REF!</definedName>
    <definedName name="_9Excel_BuiltIn_Print_Area_2_1" localSheetId="3">#REF!</definedName>
    <definedName name="_9Excel_BuiltIn_Print_Area_2_1">#REF!</definedName>
    <definedName name="_CUM02">OFFSET(OFFSET([3]Tableau1!$BJ$1,5,0,1,1),0,0,COUNTA([3]Tableau1!$BJ$1:$BJ$65536),1)</definedName>
    <definedName name="_CUM05">OFFSET(OFFSET([3]Tableau1!$BK$1,5,0,1,1),0,0,COUNTA([3]Tableau1!$BK$1:$BK$65536),1)</definedName>
    <definedName name="_CUM1">OFFSET(OFFSET([3]Tableau1!$BL$1,5,0,1,1),0,0,COUNTA([3]Tableau1!$BL$1:$BL$65536),1)</definedName>
    <definedName name="_CUM5">OFFSET(OFFSET([3]Tableau1!$BM$1,5,0,1,1),0,0,COUNTA([3]Tableau1!$BM$1:$BM$65536),1)</definedName>
    <definedName name="_EST" localSheetId="4">#REF!</definedName>
    <definedName name="_EST" localSheetId="5">#REF!</definedName>
    <definedName name="_EST" localSheetId="6">#REF!</definedName>
    <definedName name="_EST" localSheetId="7">#REF!</definedName>
    <definedName name="_EST" localSheetId="3">#REF!</definedName>
    <definedName name="_EST">#REF!</definedName>
    <definedName name="_NB01" localSheetId="4">OFFSET(OFFSET(#REF!,1,0,1,1),0,0,COUNTA(#REF!),1)</definedName>
    <definedName name="_NB01" localSheetId="5">OFFSET(OFFSET(#REF!,1,0,1,1),0,0,COUNTA(#REF!),1)</definedName>
    <definedName name="_NB01" localSheetId="6">OFFSET(OFFSET(#REF!,1,0,1,1),0,0,COUNTA(#REF!),1)</definedName>
    <definedName name="_NB01" localSheetId="7">OFFSET(OFFSET(#REF!,1,0,1,1),0,0,COUNTA(#REF!),1)</definedName>
    <definedName name="_NB01" localSheetId="3">OFFSET(OFFSET(#REF!,1,0,1,1),0,0,COUNTA(#REF!),1)</definedName>
    <definedName name="_NB01">OFFSET(OFFSET(#REF!,1,0,1,1),0,0,COUNTA(#REF!),1)</definedName>
    <definedName name="_NB05" localSheetId="4">OFFSET(OFFSET(#REF!,1,0,1,1),0,0,COUNTA(#REF!),1)</definedName>
    <definedName name="_NB05" localSheetId="5">OFFSET(OFFSET(#REF!,1,0,1,1),0,0,COUNTA(#REF!),1)</definedName>
    <definedName name="_NB05" localSheetId="6">OFFSET(OFFSET(#REF!,1,0,1,1),0,0,COUNTA(#REF!),1)</definedName>
    <definedName name="_NB05" localSheetId="7">OFFSET(OFFSET(#REF!,1,0,1,1),0,0,COUNTA(#REF!),1)</definedName>
    <definedName name="_NB05" localSheetId="3">OFFSET(OFFSET(#REF!,1,0,1,1),0,0,COUNTA(#REF!),1)</definedName>
    <definedName name="_NB05">OFFSET(OFFSET(#REF!,1,0,1,1),0,0,COUNTA(#REF!),1)</definedName>
    <definedName name="_ti1" localSheetId="4">'[1]LOTS 13 ET 14'!#REF!</definedName>
    <definedName name="_ti1" localSheetId="5">'[1]LOTS 13 ET 14'!#REF!</definedName>
    <definedName name="_ti1" localSheetId="6">'[1]LOTS 13 ET 14'!#REF!</definedName>
    <definedName name="_ti1" localSheetId="7">'[1]LOTS 13 ET 14'!#REF!</definedName>
    <definedName name="_ti1" localSheetId="3">'[1]LOTS 13 ET 14'!#REF!</definedName>
    <definedName name="_ti1">'[1]LOTS 13 ET 14'!#REF!</definedName>
    <definedName name="_ti10" localSheetId="4">'[1]LOTS 13 ET 14'!#REF!</definedName>
    <definedName name="_ti10" localSheetId="5">'[1]LOTS 13 ET 14'!#REF!</definedName>
    <definedName name="_ti10" localSheetId="6">'[1]LOTS 13 ET 14'!#REF!</definedName>
    <definedName name="_ti10" localSheetId="7">'[1]LOTS 13 ET 14'!#REF!</definedName>
    <definedName name="_ti10" localSheetId="3">'[1]LOTS 13 ET 14'!#REF!</definedName>
    <definedName name="_ti10">'[1]LOTS 13 ET 14'!#REF!</definedName>
    <definedName name="_ti11" localSheetId="4">'[1]LOTS 13 ET 14'!#REF!</definedName>
    <definedName name="_ti11" localSheetId="5">'[1]LOTS 13 ET 14'!#REF!</definedName>
    <definedName name="_ti11" localSheetId="6">'[1]LOTS 13 ET 14'!#REF!</definedName>
    <definedName name="_ti11" localSheetId="7">'[1]LOTS 13 ET 14'!#REF!</definedName>
    <definedName name="_ti11" localSheetId="3">'[1]LOTS 13 ET 14'!#REF!</definedName>
    <definedName name="_ti11">'[1]LOTS 13 ET 14'!#REF!</definedName>
    <definedName name="_ti12" localSheetId="4">'[1]LOTS 13 ET 14'!#REF!</definedName>
    <definedName name="_ti12" localSheetId="5">'[1]LOTS 13 ET 14'!#REF!</definedName>
    <definedName name="_ti12" localSheetId="6">'[1]LOTS 13 ET 14'!#REF!</definedName>
    <definedName name="_ti12" localSheetId="7">'[1]LOTS 13 ET 14'!#REF!</definedName>
    <definedName name="_ti12" localSheetId="3">'[1]LOTS 13 ET 14'!#REF!</definedName>
    <definedName name="_ti12">'[1]LOTS 13 ET 14'!#REF!</definedName>
    <definedName name="_ti2" localSheetId="4">'[1]LOTS 13 ET 14'!#REF!</definedName>
    <definedName name="_ti2" localSheetId="5">'[1]LOTS 13 ET 14'!#REF!</definedName>
    <definedName name="_ti2" localSheetId="6">'[1]LOTS 13 ET 14'!#REF!</definedName>
    <definedName name="_ti2" localSheetId="7">'[1]LOTS 13 ET 14'!#REF!</definedName>
    <definedName name="_ti2" localSheetId="3">'[1]LOTS 13 ET 14'!#REF!</definedName>
    <definedName name="_ti2">'[1]LOTS 13 ET 14'!#REF!</definedName>
    <definedName name="_ti3" localSheetId="4">'[1]LOTS 13 ET 14'!#REF!</definedName>
    <definedName name="_ti3" localSheetId="5">'[1]LOTS 13 ET 14'!#REF!</definedName>
    <definedName name="_ti3" localSheetId="6">'[1]LOTS 13 ET 14'!#REF!</definedName>
    <definedName name="_ti3" localSheetId="7">'[1]LOTS 13 ET 14'!#REF!</definedName>
    <definedName name="_ti3" localSheetId="3">'[1]LOTS 13 ET 14'!#REF!</definedName>
    <definedName name="_ti3">'[1]LOTS 13 ET 14'!#REF!</definedName>
    <definedName name="_ti4" localSheetId="4">'[1]LOTS 13 ET 14'!#REF!</definedName>
    <definedName name="_ti4" localSheetId="5">'[1]LOTS 13 ET 14'!#REF!</definedName>
    <definedName name="_ti4" localSheetId="6">'[1]LOTS 13 ET 14'!#REF!</definedName>
    <definedName name="_ti4" localSheetId="7">'[1]LOTS 13 ET 14'!#REF!</definedName>
    <definedName name="_ti4" localSheetId="3">'[1]LOTS 13 ET 14'!#REF!</definedName>
    <definedName name="_ti4">'[1]LOTS 13 ET 14'!#REF!</definedName>
    <definedName name="_ti5" localSheetId="4">'[1]LOTS 13 ET 14'!#REF!</definedName>
    <definedName name="_ti5" localSheetId="5">'[1]LOTS 13 ET 14'!#REF!</definedName>
    <definedName name="_ti5" localSheetId="6">'[1]LOTS 13 ET 14'!#REF!</definedName>
    <definedName name="_ti5" localSheetId="7">'[1]LOTS 13 ET 14'!#REF!</definedName>
    <definedName name="_ti5" localSheetId="3">'[1]LOTS 13 ET 14'!#REF!</definedName>
    <definedName name="_ti5">'[1]LOTS 13 ET 14'!#REF!</definedName>
    <definedName name="_ti6" localSheetId="4">'[1]LOTS 13 ET 14'!#REF!</definedName>
    <definedName name="_ti6" localSheetId="5">'[1]LOTS 13 ET 14'!#REF!</definedName>
    <definedName name="_ti6" localSheetId="6">'[1]LOTS 13 ET 14'!#REF!</definedName>
    <definedName name="_ti6" localSheetId="7">'[1]LOTS 13 ET 14'!#REF!</definedName>
    <definedName name="_ti6" localSheetId="3">'[1]LOTS 13 ET 14'!#REF!</definedName>
    <definedName name="_ti6">'[1]LOTS 13 ET 14'!#REF!</definedName>
    <definedName name="_ti8" localSheetId="4">'[1]LOTS 13 ET 14'!#REF!</definedName>
    <definedName name="_ti8" localSheetId="5">'[1]LOTS 13 ET 14'!#REF!</definedName>
    <definedName name="_ti8" localSheetId="6">'[1]LOTS 13 ET 14'!#REF!</definedName>
    <definedName name="_ti8" localSheetId="7">'[1]LOTS 13 ET 14'!#REF!</definedName>
    <definedName name="_ti8" localSheetId="3">'[1]LOTS 13 ET 14'!#REF!</definedName>
    <definedName name="_ti8">'[1]LOTS 13 ET 14'!#REF!</definedName>
    <definedName name="_ti9" localSheetId="4">'[1]LOTS 13 ET 14'!#REF!</definedName>
    <definedName name="_ti9" localSheetId="5">'[1]LOTS 13 ET 14'!#REF!</definedName>
    <definedName name="_ti9" localSheetId="6">'[1]LOTS 13 ET 14'!#REF!</definedName>
    <definedName name="_ti9" localSheetId="7">'[1]LOTS 13 ET 14'!#REF!</definedName>
    <definedName name="_ti9" localSheetId="3">'[1]LOTS 13 ET 14'!#REF!</definedName>
    <definedName name="_ti9">'[1]LOTS 13 ET 14'!#REF!</definedName>
    <definedName name="_Toc289095099" localSheetId="4">#REF!</definedName>
    <definedName name="_Toc289095099" localSheetId="5">#REF!</definedName>
    <definedName name="_Toc289095099" localSheetId="6">#REF!</definedName>
    <definedName name="_Toc289095099" localSheetId="7">#REF!</definedName>
    <definedName name="_Toc289095099" localSheetId="3">#REF!</definedName>
    <definedName name="_Toc289095099">#REF!</definedName>
    <definedName name="_Toc289095104" localSheetId="4">#REF!</definedName>
    <definedName name="_Toc289095104" localSheetId="5">#REF!</definedName>
    <definedName name="_Toc289095104" localSheetId="6">#REF!</definedName>
    <definedName name="_Toc289095104" localSheetId="7">#REF!</definedName>
    <definedName name="_Toc289095104" localSheetId="3">#REF!</definedName>
    <definedName name="_Toc289095104">#REF!</definedName>
    <definedName name="_Toc289095107" localSheetId="4">#REF!</definedName>
    <definedName name="_Toc289095107" localSheetId="5">#REF!</definedName>
    <definedName name="_Toc289095107" localSheetId="6">#REF!</definedName>
    <definedName name="_Toc289095107" localSheetId="7">#REF!</definedName>
    <definedName name="_Toc289095107" localSheetId="3">#REF!</definedName>
    <definedName name="_Toc289095107">#REF!</definedName>
    <definedName name="A" localSheetId="4">'[5]DPGF LOT 1 à 9'!#REF!</definedName>
    <definedName name="A" localSheetId="5">'[5]DPGF LOT 1 à 9'!#REF!</definedName>
    <definedName name="A" localSheetId="6">'[5]DPGF LOT 1 à 9'!#REF!</definedName>
    <definedName name="A" localSheetId="7">'[5]DPGF LOT 1 à 9'!#REF!</definedName>
    <definedName name="A" localSheetId="3">'[5]DPGF LOT 1 à 9'!#REF!</definedName>
    <definedName name="A">'[5]DPGF LOT 1 à 9'!#REF!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3">#REF!</definedName>
    <definedName name="AA">#REF!</definedName>
    <definedName name="abc" localSheetId="4">#REF!</definedName>
    <definedName name="abc" localSheetId="5">#REF!</definedName>
    <definedName name="abc" localSheetId="6">#REF!</definedName>
    <definedName name="abc" localSheetId="7">#REF!</definedName>
    <definedName name="abc" localSheetId="9">#REF!</definedName>
    <definedName name="abc" localSheetId="10">#REF!</definedName>
    <definedName name="abc" localSheetId="0">#REF!</definedName>
    <definedName name="abc" localSheetId="3">#REF!</definedName>
    <definedName name="abc">#REF!</definedName>
    <definedName name="ACT" localSheetId="4">+#REF!</definedName>
    <definedName name="ACT" localSheetId="5">+#REF!</definedName>
    <definedName name="ACT" localSheetId="6">+#REF!</definedName>
    <definedName name="ACT" localSheetId="7">+#REF!</definedName>
    <definedName name="ACT" localSheetId="3">+#REF!</definedName>
    <definedName name="ACT">+#REF!</definedName>
    <definedName name="ACTST" localSheetId="4">#REF!</definedName>
    <definedName name="ACTST" localSheetId="5">#REF!</definedName>
    <definedName name="ACTST" localSheetId="6">#REF!</definedName>
    <definedName name="ACTST" localSheetId="7">#REF!</definedName>
    <definedName name="ACTST" localSheetId="3">#REF!</definedName>
    <definedName name="ACTST">#REF!</definedName>
    <definedName name="actu">'[6]Etude PAM'!$H$7</definedName>
    <definedName name="adresse">[7]SAISIE!$D$20</definedName>
    <definedName name="Affaire" localSheetId="4">#REF!</definedName>
    <definedName name="Affaire" localSheetId="5">#REF!</definedName>
    <definedName name="Affaire" localSheetId="6">#REF!</definedName>
    <definedName name="Affaire" localSheetId="7">#REF!</definedName>
    <definedName name="Affaire" localSheetId="3">#REF!</definedName>
    <definedName name="Affaire">#REF!</definedName>
    <definedName name="alpha" localSheetId="4">'[8]A.8 - RECAP COUT FONCT.'!#REF!</definedName>
    <definedName name="alpha" localSheetId="5">'[8]A.8 - RECAP COUT FONCT.'!#REF!</definedName>
    <definedName name="alpha" localSheetId="6">'[8]A.8 - RECAP COUT FONCT.'!#REF!</definedName>
    <definedName name="alpha" localSheetId="7">'[8]A.8 - RECAP COUT FONCT.'!#REF!</definedName>
    <definedName name="alpha" localSheetId="3">'[8]A.8 - RECAP COUT FONCT.'!#REF!</definedName>
    <definedName name="alpha">'[8]A.8 - RECAP COUT FONCT.'!#REF!</definedName>
    <definedName name="ANNEEREF">'[9]0 - données d''entrée'!$C$18</definedName>
    <definedName name="appui_saillant" localSheetId="4">#REF!</definedName>
    <definedName name="appui_saillant" localSheetId="5">#REF!</definedName>
    <definedName name="appui_saillant" localSheetId="6">#REF!</definedName>
    <definedName name="appui_saillant" localSheetId="7">#REF!</definedName>
    <definedName name="appui_saillant" localSheetId="3">#REF!</definedName>
    <definedName name="appui_saillant">#REF!</definedName>
    <definedName name="AQ" localSheetId="4">[10]!Menu</definedName>
    <definedName name="AQ" localSheetId="13">[10]!Menu</definedName>
    <definedName name="AQ" localSheetId="14">[10]!Menu</definedName>
    <definedName name="AQ" localSheetId="15">[10]!Menu</definedName>
    <definedName name="AQ" localSheetId="16">[10]!Menu</definedName>
    <definedName name="AQ" localSheetId="17">[10]!Menu</definedName>
    <definedName name="AQ" localSheetId="18">[10]!Menu</definedName>
    <definedName name="AQ" localSheetId="19">[10]!Menu</definedName>
    <definedName name="AQ" localSheetId="20">[10]!Menu</definedName>
    <definedName name="AQ" localSheetId="21">[10]!Menu</definedName>
    <definedName name="AQ" localSheetId="22">[10]!Menu</definedName>
    <definedName name="AQ" localSheetId="23">[10]!Menu</definedName>
    <definedName name="AQ" localSheetId="5">[10]!Menu</definedName>
    <definedName name="AQ" localSheetId="24">[10]!Menu</definedName>
    <definedName name="AQ" localSheetId="6">[10]!Menu</definedName>
    <definedName name="AQ" localSheetId="7">[10]!Menu</definedName>
    <definedName name="AQ" localSheetId="9">[10]!Menu</definedName>
    <definedName name="AQ" localSheetId="12">[10]!Menu</definedName>
    <definedName name="AQ" localSheetId="3">[10]!Menu</definedName>
    <definedName name="AQ">[10]!Menu</definedName>
    <definedName name="AVANT_METRE" localSheetId="4">#REF!</definedName>
    <definedName name="AVANT_METRE" localSheetId="5">#REF!</definedName>
    <definedName name="AVANT_METRE" localSheetId="6">#REF!</definedName>
    <definedName name="AVANT_METRE" localSheetId="7">#REF!</definedName>
    <definedName name="AVANT_METRE" localSheetId="3">#REF!</definedName>
    <definedName name="AVANT_METRE">#REF!</definedName>
    <definedName name="b" localSheetId="4">[11]!Button13_QuandClic</definedName>
    <definedName name="b" localSheetId="13">[11]!Button13_QuandClic</definedName>
    <definedName name="b" localSheetId="14">[11]!Button13_QuandClic</definedName>
    <definedName name="b" localSheetId="15">[11]!Button13_QuandClic</definedName>
    <definedName name="b" localSheetId="16">[11]!Button13_QuandClic</definedName>
    <definedName name="b" localSheetId="17">[11]!Button13_QuandClic</definedName>
    <definedName name="b" localSheetId="18">[11]!Button13_QuandClic</definedName>
    <definedName name="b" localSheetId="19">[11]!Button13_QuandClic</definedName>
    <definedName name="b" localSheetId="20">[11]!Button13_QuandClic</definedName>
    <definedName name="b" localSheetId="21">[11]!Button13_QuandClic</definedName>
    <definedName name="b" localSheetId="22">[11]!Button13_QuandClic</definedName>
    <definedName name="b" localSheetId="23">[11]!Button13_QuandClic</definedName>
    <definedName name="b" localSheetId="5">[11]!Button13_QuandClic</definedName>
    <definedName name="b" localSheetId="24">[11]!Button13_QuandClic</definedName>
    <definedName name="b" localSheetId="6">[11]!Button13_QuandClic</definedName>
    <definedName name="b" localSheetId="7">[11]!Button13_QuandClic</definedName>
    <definedName name="b" localSheetId="9">[11]!Button13_QuandClic</definedName>
    <definedName name="b" localSheetId="12">[11]!Button13_QuandClic</definedName>
    <definedName name="b" localSheetId="3">[11]!Button13_QuandClic</definedName>
    <definedName name="b">[11]!Button13_QuandClic</definedName>
    <definedName name="Base" hidden="1">{"Section B",#N/A,TRUE,"BUILDING"}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3">#REF!</definedName>
    <definedName name="_xlnm.Database">#REF!</definedName>
    <definedName name="Bâtiments_Communaux" localSheetId="4">#REF!</definedName>
    <definedName name="Bâtiments_Communaux" localSheetId="5">#REF!</definedName>
    <definedName name="Bâtiments_Communaux" localSheetId="6">#REF!</definedName>
    <definedName name="Bâtiments_Communaux" localSheetId="7">#REF!</definedName>
    <definedName name="Bâtiments_Communaux" localSheetId="3">#REF!</definedName>
    <definedName name="Bâtiments_Communaux">#REF!</definedName>
    <definedName name="BB" localSheetId="4">#REF!</definedName>
    <definedName name="BB" localSheetId="5">#REF!</definedName>
    <definedName name="BB" localSheetId="6">#REF!</definedName>
    <definedName name="BB" localSheetId="7">#REF!</definedName>
    <definedName name="BB" localSheetId="9">#REF!</definedName>
    <definedName name="BB" localSheetId="10">#REF!</definedName>
    <definedName name="BB" localSheetId="0">#REF!</definedName>
    <definedName name="BB" localSheetId="3">#REF!</definedName>
    <definedName name="BB">#REF!</definedName>
    <definedName name="Beta" localSheetId="4">'[8]A.8 - RECAP COUT FONCT.'!#REF!</definedName>
    <definedName name="Beta" localSheetId="5">'[8]A.8 - RECAP COUT FONCT.'!#REF!</definedName>
    <definedName name="Beta" localSheetId="6">'[8]A.8 - RECAP COUT FONCT.'!#REF!</definedName>
    <definedName name="Beta" localSheetId="7">'[8]A.8 - RECAP COUT FONCT.'!#REF!</definedName>
    <definedName name="Beta" localSheetId="3">'[8]A.8 - RECAP COUT FONCT.'!#REF!</definedName>
    <definedName name="Beta">'[8]A.8 - RECAP COUT FONCT.'!#REF!</definedName>
    <definedName name="bff" localSheetId="4">[11]!Button17_QuandClic</definedName>
    <definedName name="bff" localSheetId="13">[11]!Button17_QuandClic</definedName>
    <definedName name="bff" localSheetId="14">[11]!Button17_QuandClic</definedName>
    <definedName name="bff" localSheetId="15">[11]!Button17_QuandClic</definedName>
    <definedName name="bff" localSheetId="16">[11]!Button17_QuandClic</definedName>
    <definedName name="bff" localSheetId="17">[11]!Button17_QuandClic</definedName>
    <definedName name="bff" localSheetId="18">[11]!Button17_QuandClic</definedName>
    <definedName name="bff" localSheetId="19">[11]!Button17_QuandClic</definedName>
    <definedName name="bff" localSheetId="20">[11]!Button17_QuandClic</definedName>
    <definedName name="bff" localSheetId="21">[11]!Button17_QuandClic</definedName>
    <definedName name="bff" localSheetId="22">[11]!Button17_QuandClic</definedName>
    <definedName name="bff" localSheetId="23">[11]!Button17_QuandClic</definedName>
    <definedName name="bff" localSheetId="5">[11]!Button17_QuandClic</definedName>
    <definedName name="bff" localSheetId="24">[11]!Button17_QuandClic</definedName>
    <definedName name="bff" localSheetId="6">[11]!Button17_QuandClic</definedName>
    <definedName name="bff" localSheetId="7">[11]!Button17_QuandClic</definedName>
    <definedName name="bff" localSheetId="9">[11]!Button17_QuandClic</definedName>
    <definedName name="bff" localSheetId="12">[11]!Button17_QuandClic</definedName>
    <definedName name="bff" localSheetId="3">[11]!Button17_QuandClic</definedName>
    <definedName name="bff">[11]!Button17_QuandClic</definedName>
    <definedName name="bil">#N/A</definedName>
    <definedName name="bile" hidden="1">{#N/A,#N/A,FALSE,"Plan"}</definedName>
    <definedName name="bili" hidden="1">{#N/A,#N/A,FALSE,"Plan"}</definedName>
    <definedName name="Button10_QuandClic" localSheetId="4">[12]!Button10_QuandClic</definedName>
    <definedName name="Button10_QuandClic" localSheetId="13">[12]!Button10_QuandClic</definedName>
    <definedName name="Button10_QuandClic" localSheetId="14">[12]!Button10_QuandClic</definedName>
    <definedName name="Button10_QuandClic" localSheetId="15">[12]!Button10_QuandClic</definedName>
    <definedName name="Button10_QuandClic" localSheetId="16">[12]!Button10_QuandClic</definedName>
    <definedName name="Button10_QuandClic" localSheetId="17">[12]!Button10_QuandClic</definedName>
    <definedName name="Button10_QuandClic" localSheetId="18">[12]!Button10_QuandClic</definedName>
    <definedName name="Button10_QuandClic" localSheetId="19">[12]!Button10_QuandClic</definedName>
    <definedName name="Button10_QuandClic" localSheetId="20">[12]!Button10_QuandClic</definedName>
    <definedName name="Button10_QuandClic" localSheetId="21">[12]!Button10_QuandClic</definedName>
    <definedName name="Button10_QuandClic" localSheetId="22">[12]!Button10_QuandClic</definedName>
    <definedName name="Button10_QuandClic" localSheetId="23">[12]!Button10_QuandClic</definedName>
    <definedName name="Button10_QuandClic" localSheetId="5">[12]!Button10_QuandClic</definedName>
    <definedName name="Button10_QuandClic" localSheetId="24">[12]!Button10_QuandClic</definedName>
    <definedName name="Button10_QuandClic" localSheetId="6">[12]!Button10_QuandClic</definedName>
    <definedName name="Button10_QuandClic" localSheetId="7">[12]!Button10_QuandClic</definedName>
    <definedName name="Button10_QuandClic" localSheetId="9">[12]!Button10_QuandClic</definedName>
    <definedName name="Button10_QuandClic" localSheetId="12">[12]!Button10_QuandClic</definedName>
    <definedName name="Button10_QuandClic" localSheetId="3">[12]!Button10_QuandClic</definedName>
    <definedName name="Button10_QuandClic">[12]!Button10_QuandClic</definedName>
    <definedName name="Button11_QuandClic" localSheetId="4">[12]!Button11_QuandClic</definedName>
    <definedName name="Button11_QuandClic" localSheetId="13">[12]!Button11_QuandClic</definedName>
    <definedName name="Button11_QuandClic" localSheetId="14">[12]!Button11_QuandClic</definedName>
    <definedName name="Button11_QuandClic" localSheetId="15">[12]!Button11_QuandClic</definedName>
    <definedName name="Button11_QuandClic" localSheetId="16">[12]!Button11_QuandClic</definedName>
    <definedName name="Button11_QuandClic" localSheetId="17">[12]!Button11_QuandClic</definedName>
    <definedName name="Button11_QuandClic" localSheetId="18">[12]!Button11_QuandClic</definedName>
    <definedName name="Button11_QuandClic" localSheetId="19">[12]!Button11_QuandClic</definedName>
    <definedName name="Button11_QuandClic" localSheetId="20">[12]!Button11_QuandClic</definedName>
    <definedName name="Button11_QuandClic" localSheetId="21">[12]!Button11_QuandClic</definedName>
    <definedName name="Button11_QuandClic" localSheetId="22">[12]!Button11_QuandClic</definedName>
    <definedName name="Button11_QuandClic" localSheetId="23">[12]!Button11_QuandClic</definedName>
    <definedName name="Button11_QuandClic" localSheetId="5">[12]!Button11_QuandClic</definedName>
    <definedName name="Button11_QuandClic" localSheetId="24">[12]!Button11_QuandClic</definedName>
    <definedName name="Button11_QuandClic" localSheetId="6">[12]!Button11_QuandClic</definedName>
    <definedName name="Button11_QuandClic" localSheetId="7">[12]!Button11_QuandClic</definedName>
    <definedName name="Button11_QuandClic" localSheetId="9">[12]!Button11_QuandClic</definedName>
    <definedName name="Button11_QuandClic" localSheetId="12">[12]!Button11_QuandClic</definedName>
    <definedName name="Button11_QuandClic" localSheetId="3">[12]!Button11_QuandClic</definedName>
    <definedName name="Button11_QuandClic">[12]!Button11_QuandClic</definedName>
    <definedName name="Button12_QuandClic" localSheetId="4">[12]!Button12_QuandClic</definedName>
    <definedName name="Button12_QuandClic" localSheetId="13">[12]!Button12_QuandClic</definedName>
    <definedName name="Button12_QuandClic" localSheetId="14">[12]!Button12_QuandClic</definedName>
    <definedName name="Button12_QuandClic" localSheetId="15">[12]!Button12_QuandClic</definedName>
    <definedName name="Button12_QuandClic" localSheetId="16">[12]!Button12_QuandClic</definedName>
    <definedName name="Button12_QuandClic" localSheetId="17">[12]!Button12_QuandClic</definedName>
    <definedName name="Button12_QuandClic" localSheetId="18">[12]!Button12_QuandClic</definedName>
    <definedName name="Button12_QuandClic" localSheetId="19">[12]!Button12_QuandClic</definedName>
    <definedName name="Button12_QuandClic" localSheetId="20">[12]!Button12_QuandClic</definedName>
    <definedName name="Button12_QuandClic" localSheetId="21">[12]!Button12_QuandClic</definedName>
    <definedName name="Button12_QuandClic" localSheetId="22">[12]!Button12_QuandClic</definedName>
    <definedName name="Button12_QuandClic" localSheetId="23">[12]!Button12_QuandClic</definedName>
    <definedName name="Button12_QuandClic" localSheetId="5">[12]!Button12_QuandClic</definedName>
    <definedName name="Button12_QuandClic" localSheetId="24">[12]!Button12_QuandClic</definedName>
    <definedName name="Button12_QuandClic" localSheetId="6">[12]!Button12_QuandClic</definedName>
    <definedName name="Button12_QuandClic" localSheetId="7">[12]!Button12_QuandClic</definedName>
    <definedName name="Button12_QuandClic" localSheetId="9">[12]!Button12_QuandClic</definedName>
    <definedName name="Button12_QuandClic" localSheetId="12">[12]!Button12_QuandClic</definedName>
    <definedName name="Button12_QuandClic" localSheetId="3">[12]!Button12_QuandClic</definedName>
    <definedName name="Button12_QuandClic">[12]!Button12_QuandClic</definedName>
    <definedName name="Button13_QuandClic" localSheetId="4">[12]!Button13_QuandClic</definedName>
    <definedName name="Button13_QuandClic" localSheetId="13">[12]!Button13_QuandClic</definedName>
    <definedName name="Button13_QuandClic" localSheetId="14">[12]!Button13_QuandClic</definedName>
    <definedName name="Button13_QuandClic" localSheetId="15">[12]!Button13_QuandClic</definedName>
    <definedName name="Button13_QuandClic" localSheetId="16">[12]!Button13_QuandClic</definedName>
    <definedName name="Button13_QuandClic" localSheetId="17">[12]!Button13_QuandClic</definedName>
    <definedName name="Button13_QuandClic" localSheetId="18">[12]!Button13_QuandClic</definedName>
    <definedName name="Button13_QuandClic" localSheetId="19">[12]!Button13_QuandClic</definedName>
    <definedName name="Button13_QuandClic" localSheetId="20">[12]!Button13_QuandClic</definedName>
    <definedName name="Button13_QuandClic" localSheetId="21">[12]!Button13_QuandClic</definedName>
    <definedName name="Button13_QuandClic" localSheetId="22">[12]!Button13_QuandClic</definedName>
    <definedName name="Button13_QuandClic" localSheetId="23">[12]!Button13_QuandClic</definedName>
    <definedName name="Button13_QuandClic" localSheetId="5">[12]!Button13_QuandClic</definedName>
    <definedName name="Button13_QuandClic" localSheetId="24">[12]!Button13_QuandClic</definedName>
    <definedName name="Button13_QuandClic" localSheetId="6">[12]!Button13_QuandClic</definedName>
    <definedName name="Button13_QuandClic" localSheetId="7">[12]!Button13_QuandClic</definedName>
    <definedName name="Button13_QuandClic" localSheetId="9">[12]!Button13_QuandClic</definedName>
    <definedName name="Button13_QuandClic" localSheetId="12">[12]!Button13_QuandClic</definedName>
    <definedName name="Button13_QuandClic" localSheetId="3">[12]!Button13_QuandClic</definedName>
    <definedName name="Button13_QuandClic">[12]!Button13_QuandClic</definedName>
    <definedName name="Button16_QuandClic" localSheetId="4">[12]!Button16_QuandClic</definedName>
    <definedName name="Button16_QuandClic" localSheetId="13">[12]!Button16_QuandClic</definedName>
    <definedName name="Button16_QuandClic" localSheetId="14">[12]!Button16_QuandClic</definedName>
    <definedName name="Button16_QuandClic" localSheetId="15">[12]!Button16_QuandClic</definedName>
    <definedName name="Button16_QuandClic" localSheetId="16">[12]!Button16_QuandClic</definedName>
    <definedName name="Button16_QuandClic" localSheetId="17">[12]!Button16_QuandClic</definedName>
    <definedName name="Button16_QuandClic" localSheetId="18">[12]!Button16_QuandClic</definedName>
    <definedName name="Button16_QuandClic" localSheetId="19">[12]!Button16_QuandClic</definedName>
    <definedName name="Button16_QuandClic" localSheetId="20">[12]!Button16_QuandClic</definedName>
    <definedName name="Button16_QuandClic" localSheetId="21">[12]!Button16_QuandClic</definedName>
    <definedName name="Button16_QuandClic" localSheetId="22">[12]!Button16_QuandClic</definedName>
    <definedName name="Button16_QuandClic" localSheetId="23">[12]!Button16_QuandClic</definedName>
    <definedName name="Button16_QuandClic" localSheetId="5">[12]!Button16_QuandClic</definedName>
    <definedName name="Button16_QuandClic" localSheetId="24">[12]!Button16_QuandClic</definedName>
    <definedName name="Button16_QuandClic" localSheetId="6">[12]!Button16_QuandClic</definedName>
    <definedName name="Button16_QuandClic" localSheetId="7">[12]!Button16_QuandClic</definedName>
    <definedName name="Button16_QuandClic" localSheetId="9">[12]!Button16_QuandClic</definedName>
    <definedName name="Button16_QuandClic" localSheetId="12">[12]!Button16_QuandClic</definedName>
    <definedName name="Button16_QuandClic" localSheetId="3">[12]!Button16_QuandClic</definedName>
    <definedName name="Button16_QuandClic">[12]!Button16_QuandClic</definedName>
    <definedName name="Button17_QuandClic" localSheetId="4">[12]!Button17_QuandClic</definedName>
    <definedName name="Button17_QuandClic" localSheetId="13">[12]!Button17_QuandClic</definedName>
    <definedName name="Button17_QuandClic" localSheetId="14">[12]!Button17_QuandClic</definedName>
    <definedName name="Button17_QuandClic" localSheetId="15">[12]!Button17_QuandClic</definedName>
    <definedName name="Button17_QuandClic" localSheetId="16">[12]!Button17_QuandClic</definedName>
    <definedName name="Button17_QuandClic" localSheetId="17">[12]!Button17_QuandClic</definedName>
    <definedName name="Button17_QuandClic" localSheetId="18">[12]!Button17_QuandClic</definedName>
    <definedName name="Button17_QuandClic" localSheetId="19">[12]!Button17_QuandClic</definedName>
    <definedName name="Button17_QuandClic" localSheetId="20">[12]!Button17_QuandClic</definedName>
    <definedName name="Button17_QuandClic" localSheetId="21">[12]!Button17_QuandClic</definedName>
    <definedName name="Button17_QuandClic" localSheetId="22">[12]!Button17_QuandClic</definedName>
    <definedName name="Button17_QuandClic" localSheetId="23">[12]!Button17_QuandClic</definedName>
    <definedName name="Button17_QuandClic" localSheetId="5">[12]!Button17_QuandClic</definedName>
    <definedName name="Button17_QuandClic" localSheetId="24">[12]!Button17_QuandClic</definedName>
    <definedName name="Button17_QuandClic" localSheetId="6">[12]!Button17_QuandClic</definedName>
    <definedName name="Button17_QuandClic" localSheetId="7">[12]!Button17_QuandClic</definedName>
    <definedName name="Button17_QuandClic" localSheetId="9">[12]!Button17_QuandClic</definedName>
    <definedName name="Button17_QuandClic" localSheetId="12">[12]!Button17_QuandClic</definedName>
    <definedName name="Button17_QuandClic" localSheetId="3">[12]!Button17_QuandClic</definedName>
    <definedName name="Button17_QuandClic">[12]!Button17_QuandClic</definedName>
    <definedName name="Button41_QuandClic">#N/A</definedName>
    <definedName name="C_" localSheetId="4">#REF!</definedName>
    <definedName name="C_" localSheetId="5">#REF!</definedName>
    <definedName name="C_" localSheetId="6">#REF!</definedName>
    <definedName name="C_" localSheetId="7">#REF!</definedName>
    <definedName name="C_" localSheetId="3">#REF!</definedName>
    <definedName name="C_">#REF!</definedName>
    <definedName name="Carto" localSheetId="4">[13]!Carto</definedName>
    <definedName name="Carto" localSheetId="13">[13]!Carto</definedName>
    <definedName name="Carto" localSheetId="14">[13]!Carto</definedName>
    <definedName name="Carto" localSheetId="15">[13]!Carto</definedName>
    <definedName name="Carto" localSheetId="16">[13]!Carto</definedName>
    <definedName name="Carto" localSheetId="17">[13]!Carto</definedName>
    <definedName name="Carto" localSheetId="18">[13]!Carto</definedName>
    <definedName name="Carto" localSheetId="19">[13]!Carto</definedName>
    <definedName name="Carto" localSheetId="20">[13]!Carto</definedName>
    <definedName name="Carto" localSheetId="21">[13]!Carto</definedName>
    <definedName name="Carto" localSheetId="22">[13]!Carto</definedName>
    <definedName name="Carto" localSheetId="23">[13]!Carto</definedName>
    <definedName name="Carto" localSheetId="5">[13]!Carto</definedName>
    <definedName name="Carto" localSheetId="24">[13]!Carto</definedName>
    <definedName name="Carto" localSheetId="6">[13]!Carto</definedName>
    <definedName name="Carto" localSheetId="7">[13]!Carto</definedName>
    <definedName name="Carto" localSheetId="9">[13]!Carto</definedName>
    <definedName name="Carto" localSheetId="12">[13]!Carto</definedName>
    <definedName name="Carto" localSheetId="3">[13]!Carto</definedName>
    <definedName name="Carto">[13]!Carto</definedName>
    <definedName name="CE_1">'[9]liste CE'!$A$4</definedName>
    <definedName name="CE_10">'[9]liste CE'!$A$13</definedName>
    <definedName name="CE_11">'[9]liste CE'!$A$14</definedName>
    <definedName name="CE_12">'[9]liste CE'!$A$15</definedName>
    <definedName name="CE_13">'[9]liste CE'!$A$16</definedName>
    <definedName name="CE_14">'[9]liste CE'!$A$17</definedName>
    <definedName name="CE_15">'[9]liste CE'!$A$18</definedName>
    <definedName name="CE_2">'[9]liste CE'!$A$5</definedName>
    <definedName name="CE_3">'[9]liste CE'!$A$6</definedName>
    <definedName name="CE_4">'[9]liste CE'!$A$7</definedName>
    <definedName name="CE_5">'[9]liste CE'!$A$8</definedName>
    <definedName name="CE_6">'[9]liste CE'!$A$9</definedName>
    <definedName name="CE_7">'[9]liste CE'!$A$10</definedName>
    <definedName name="CE_8">'[9]liste CE'!$A$11</definedName>
    <definedName name="CE_9">'[9]liste CE'!$A$12</definedName>
    <definedName name="CELLIER_CHAUFFERIE" localSheetId="4">#REF!</definedName>
    <definedName name="CELLIER_CHAUFFERIE" localSheetId="5">#REF!</definedName>
    <definedName name="CELLIER_CHAUFFERIE" localSheetId="6">#REF!</definedName>
    <definedName name="CELLIER_CHAUFFERIE" localSheetId="7">#REF!</definedName>
    <definedName name="CELLIER_CHAUFFERIE" localSheetId="3">#REF!</definedName>
    <definedName name="CELLIER_CHAUFFERIE">#REF!</definedName>
    <definedName name="CL" localSheetId="4">OFFSET(OFFSET(#REF!,1,0,1,1),0,0,COUNTA(#REF!),1)</definedName>
    <definedName name="CL" localSheetId="5">OFFSET(OFFSET(#REF!,1,0,1,1),0,0,COUNTA(#REF!),1)</definedName>
    <definedName name="CL" localSheetId="6">OFFSET(OFFSET(#REF!,1,0,1,1),0,0,COUNTA(#REF!),1)</definedName>
    <definedName name="CL" localSheetId="7">OFFSET(OFFSET(#REF!,1,0,1,1),0,0,COUNTA(#REF!),1)</definedName>
    <definedName name="CL" localSheetId="3">OFFSET(OFFSET(#REF!,1,0,1,1),0,0,COUNTA(#REF!),1)</definedName>
    <definedName name="CL">OFFSET(OFFSET(#REF!,1,0,1,1),0,0,COUNTA(#REF!),1)</definedName>
    <definedName name="CL012DB" localSheetId="4">#REF!,#REF!,#REF!,#REF!,#REF!,#REF!,#REF!,#REF!</definedName>
    <definedName name="CL012DB" localSheetId="5">#REF!,#REF!,#REF!,#REF!,#REF!,#REF!,#REF!,#REF!</definedName>
    <definedName name="CL012DB" localSheetId="6">#REF!,#REF!,#REF!,#REF!,#REF!,#REF!,#REF!,#REF!</definedName>
    <definedName name="CL012DB" localSheetId="7">#REF!,#REF!,#REF!,#REF!,#REF!,#REF!,#REF!,#REF!</definedName>
    <definedName name="CL012DB" localSheetId="3">#REF!,#REF!,#REF!,#REF!,#REF!,#REF!,#REF!,#REF!</definedName>
    <definedName name="CL012DB">#REF!,#REF!,#REF!,#REF!,#REF!,#REF!,#REF!,#REF!</definedName>
    <definedName name="CL012DB2" localSheetId="4">#REF!,#REF!,#REF!,#REF!,#REF!,#REF!</definedName>
    <definedName name="CL012DB2" localSheetId="5">#REF!,#REF!,#REF!,#REF!,#REF!,#REF!</definedName>
    <definedName name="CL012DB2" localSheetId="6">#REF!,#REF!,#REF!,#REF!,#REF!,#REF!</definedName>
    <definedName name="CL012DB2" localSheetId="7">#REF!,#REF!,#REF!,#REF!,#REF!,#REF!</definedName>
    <definedName name="CL012DB2" localSheetId="3">#REF!,#REF!,#REF!,#REF!,#REF!,#REF!</definedName>
    <definedName name="CL012DB2">#REF!,#REF!,#REF!,#REF!,#REF!,#REF!</definedName>
    <definedName name="classe" hidden="1">{#N/A,#N/A,FALSE,"Plan"}</definedName>
    <definedName name="classe1287">#N/A</definedName>
    <definedName name="CLO12DG" localSheetId="4">#REF!,#REF!,#REF!,#REF!,#REF!,#REF!,#REF!,#REF!</definedName>
    <definedName name="CLO12DG" localSheetId="5">#REF!,#REF!,#REF!,#REF!,#REF!,#REF!,#REF!,#REF!</definedName>
    <definedName name="CLO12DG" localSheetId="6">#REF!,#REF!,#REF!,#REF!,#REF!,#REF!,#REF!,#REF!</definedName>
    <definedName name="CLO12DG" localSheetId="7">#REF!,#REF!,#REF!,#REF!,#REF!,#REF!,#REF!,#REF!</definedName>
    <definedName name="CLO12DG" localSheetId="3">#REF!,#REF!,#REF!,#REF!,#REF!,#REF!,#REF!,#REF!</definedName>
    <definedName name="CLO12DG">#REF!,#REF!,#REF!,#REF!,#REF!,#REF!,#REF!,#REF!</definedName>
    <definedName name="ClosCouvert_C">[14]Grille!$J$4:$J$9</definedName>
    <definedName name="ClosCouvert_F">[14]Grille!$K$4:$K$9</definedName>
    <definedName name="ClosCouvert_MC">[14]Grille!$O$4:$O$9</definedName>
    <definedName name="ClosCouvert_MPN">[14]Grille!$P$4:$P$9</definedName>
    <definedName name="ClosCouvert_MR">[14]Grille!$M$4:$M$9</definedName>
    <definedName name="ClosCouvert_PF">[14]Grille!$L$4:$L$9</definedName>
    <definedName name="ClosCouvert2_C">[14]Grille!$S$4:$S$9</definedName>
    <definedName name="ClosCouvert2_F">[14]Grille!$T$4:$T$9</definedName>
    <definedName name="ClosCouvert2_MC">[14]Grille!$W$4:$W$9</definedName>
    <definedName name="ClosCouvert2_MPN">[14]Grille!$X$4:$X$9</definedName>
    <definedName name="ClosCouvert2_MR">[14]Grille!$V$4:$V$9</definedName>
    <definedName name="ClosCouvert2_PF">[14]Grille!$U$4:$U$9</definedName>
    <definedName name="CMPNORDDB">[15]CMP2!$E$4,[15]CMP2!$Z$20:$AM$35,[15]CMP2!$AC$9:$AM$14,[15]CMP2!$AJ$15:$AM$19,[15]CMP2!$AL$4:$AN$9</definedName>
    <definedName name="CMPNORDDG">[15]CMP2!$E$4,[15]CMP2!$AA$4:$AK$8,[15]CMP2!$AA$9:$AB$19,[15]CMP2!$Z$17:$Z$19,[15]CMP2!$AC$15:$AI$19,[15]CMP2!$AN$10:$AN$36,[15]CMP2!$AO$4:$AP$35</definedName>
    <definedName name="CMPSUDDB">[15]CMP2!$E$4,[15]CMP2!$F$9:$T$14,[15]CMP2!$M$15:$N$35,[15]CMP2!$E$20:$U$23,[15]CMP2!$Q$24:$R$35,[15]CMP2!$H$24:$I$35,[15]CMP2!$L$24:$L$35</definedName>
    <definedName name="CMPSUDDG">[15]CMP2!$E$4,[15]CMP2!$E$4:$T$8,[15]CMP2!$E$9:$E$19,[15]CMP2!$F$15:$L$19,[15]CMP2!$O$15:$U$19,[15]CMP2!$E$24:$G$35,[15]CMP2!$J$24:$K$35</definedName>
    <definedName name="CMPSUDDG2">[15]CMP2!$E$4,[15]CMP2!$O$24:$P$35,[15]CMP2!$S$24:$T$35</definedName>
    <definedName name="CODE" localSheetId="4">#REF!</definedName>
    <definedName name="CODE" localSheetId="5">#REF!</definedName>
    <definedName name="CODE" localSheetId="6">#REF!</definedName>
    <definedName name="CODE" localSheetId="7">#REF!</definedName>
    <definedName name="CODE" localSheetId="9">#REF!</definedName>
    <definedName name="CODE" localSheetId="10">#REF!</definedName>
    <definedName name="CODE" localSheetId="0">#REF!</definedName>
    <definedName name="CODE" localSheetId="3">#REF!</definedName>
    <definedName name="CODE">#REF!</definedName>
    <definedName name="CODELOT" localSheetId="4">#REF!</definedName>
    <definedName name="CODELOT" localSheetId="5">#REF!</definedName>
    <definedName name="CODELOT" localSheetId="6">#REF!</definedName>
    <definedName name="CODELOT" localSheetId="7">#REF!</definedName>
    <definedName name="CODELOT" localSheetId="9">#REF!</definedName>
    <definedName name="CODELOT" localSheetId="10">#REF!</definedName>
    <definedName name="CODELOT" localSheetId="0">#REF!</definedName>
    <definedName name="CODELOT" localSheetId="1">#REF!</definedName>
    <definedName name="CODELOT" localSheetId="3">#REF!</definedName>
    <definedName name="CODELOT">#REF!</definedName>
    <definedName name="CONDCLIM">'[6]Etude PAM'!$C$23:$C$23</definedName>
    <definedName name="Contact">[7]SAISIE!$D$19</definedName>
    <definedName name="Couloir">[16]EWS11!$B$7,[16]EWS11!$H$7:$K$8,[16]EWS11!$H$9:$J$16,[16]EWS11!$K$13:$K$16,[16]EWS11!$L$14:$AJ$16</definedName>
    <definedName name="CoulRecyc" localSheetId="4">[17]!CoulRecyc</definedName>
    <definedName name="CoulRecyc" localSheetId="13">[17]!CoulRecyc</definedName>
    <definedName name="CoulRecyc" localSheetId="14">[17]!CoulRecyc</definedName>
    <definedName name="CoulRecyc" localSheetId="15">[17]!CoulRecyc</definedName>
    <definedName name="CoulRecyc" localSheetId="16">[17]!CoulRecyc</definedName>
    <definedName name="CoulRecyc" localSheetId="17">[17]!CoulRecyc</definedName>
    <definedName name="CoulRecyc" localSheetId="18">[17]!CoulRecyc</definedName>
    <definedName name="CoulRecyc" localSheetId="19">[17]!CoulRecyc</definedName>
    <definedName name="CoulRecyc" localSheetId="20">[17]!CoulRecyc</definedName>
    <definedName name="CoulRecyc" localSheetId="21">[17]!CoulRecyc</definedName>
    <definedName name="CoulRecyc" localSheetId="22">[17]!CoulRecyc</definedName>
    <definedName name="CoulRecyc" localSheetId="23">[17]!CoulRecyc</definedName>
    <definedName name="CoulRecyc" localSheetId="5">[17]!CoulRecyc</definedName>
    <definedName name="CoulRecyc" localSheetId="24">[17]!CoulRecyc</definedName>
    <definedName name="CoulRecyc" localSheetId="6">[17]!CoulRecyc</definedName>
    <definedName name="CoulRecyc" localSheetId="7">[17]!CoulRecyc</definedName>
    <definedName name="CoulRecyc" localSheetId="9">[17]!CoulRecyc</definedName>
    <definedName name="CoulRecyc" localSheetId="12">[17]!CoulRecyc</definedName>
    <definedName name="CoulRecyc" localSheetId="3">[17]!CoulRecyc</definedName>
    <definedName name="CoulRecyc">[17]!CoulRecyc</definedName>
    <definedName name="CoulRecycBad" localSheetId="4">[18]!CoulRecycBad</definedName>
    <definedName name="CoulRecycBad" localSheetId="13">[18]!CoulRecycBad</definedName>
    <definedName name="CoulRecycBad" localSheetId="14">[18]!CoulRecycBad</definedName>
    <definedName name="CoulRecycBad" localSheetId="15">[18]!CoulRecycBad</definedName>
    <definedName name="CoulRecycBad" localSheetId="16">[18]!CoulRecycBad</definedName>
    <definedName name="CoulRecycBad" localSheetId="17">[18]!CoulRecycBad</definedName>
    <definedName name="CoulRecycBad" localSheetId="18">[18]!CoulRecycBad</definedName>
    <definedName name="CoulRecycBad" localSheetId="19">[18]!CoulRecycBad</definedName>
    <definedName name="CoulRecycBad" localSheetId="20">[18]!CoulRecycBad</definedName>
    <definedName name="CoulRecycBad" localSheetId="21">[18]!CoulRecycBad</definedName>
    <definedName name="CoulRecycBad" localSheetId="22">[18]!CoulRecycBad</definedName>
    <definedName name="CoulRecycBad" localSheetId="23">[18]!CoulRecycBad</definedName>
    <definedName name="CoulRecycBad" localSheetId="5">[18]!CoulRecycBad</definedName>
    <definedName name="CoulRecycBad" localSheetId="24">[18]!CoulRecycBad</definedName>
    <definedName name="CoulRecycBad" localSheetId="6">[18]!CoulRecycBad</definedName>
    <definedName name="CoulRecycBad" localSheetId="7">[18]!CoulRecycBad</definedName>
    <definedName name="CoulRecycBad" localSheetId="9">[18]!CoulRecycBad</definedName>
    <definedName name="CoulRecycBad" localSheetId="12">[18]!CoulRecycBad</definedName>
    <definedName name="CoulRecycBad" localSheetId="3">[18]!CoulRecycBad</definedName>
    <definedName name="CoulRecycBad">[18]!CoulRecycBad</definedName>
    <definedName name="CoulRecycFab2" localSheetId="4">[19]!CoulRecycFab2</definedName>
    <definedName name="CoulRecycFab2" localSheetId="13">[19]!CoulRecycFab2</definedName>
    <definedName name="CoulRecycFab2" localSheetId="14">[19]!CoulRecycFab2</definedName>
    <definedName name="CoulRecycFab2" localSheetId="15">[19]!CoulRecycFab2</definedName>
    <definedName name="CoulRecycFab2" localSheetId="16">[19]!CoulRecycFab2</definedName>
    <definedName name="CoulRecycFab2" localSheetId="17">[19]!CoulRecycFab2</definedName>
    <definedName name="CoulRecycFab2" localSheetId="18">[19]!CoulRecycFab2</definedName>
    <definedName name="CoulRecycFab2" localSheetId="19">[19]!CoulRecycFab2</definedName>
    <definedName name="CoulRecycFab2" localSheetId="20">[19]!CoulRecycFab2</definedName>
    <definedName name="CoulRecycFab2" localSheetId="21">[19]!CoulRecycFab2</definedName>
    <definedName name="CoulRecycFab2" localSheetId="22">[19]!CoulRecycFab2</definedName>
    <definedName name="CoulRecycFab2" localSheetId="23">[19]!CoulRecycFab2</definedName>
    <definedName name="CoulRecycFab2" localSheetId="5">[19]!CoulRecycFab2</definedName>
    <definedName name="CoulRecycFab2" localSheetId="24">[19]!CoulRecycFab2</definedName>
    <definedName name="CoulRecycFab2" localSheetId="6">[19]!CoulRecycFab2</definedName>
    <definedName name="CoulRecycFab2" localSheetId="7">[19]!CoulRecycFab2</definedName>
    <definedName name="CoulRecycFab2" localSheetId="9">[19]!CoulRecycFab2</definedName>
    <definedName name="CoulRecycFab2" localSheetId="12">[19]!CoulRecycFab2</definedName>
    <definedName name="CoulRecycFab2" localSheetId="3">[19]!CoulRecycFab2</definedName>
    <definedName name="CoulRecycFab2">[19]!CoulRecycFab2</definedName>
    <definedName name="CourantsFaibles_C">[14]Grille!$J$41:$J$49</definedName>
    <definedName name="CourantsFaibles_F">[14]Grille!$K$41:$K$49</definedName>
    <definedName name="CourantsFaibles_MC">[14]Grille!$O$41:$O$49</definedName>
    <definedName name="CourantsFaibles_MPN">[14]Grille!$P$41:$P$49</definedName>
    <definedName name="CourantsFaibles_MR">[14]Grille!$M$41:$M$49</definedName>
    <definedName name="CourantsFaibles_PF">[14]Grille!$L$41:$L$49</definedName>
    <definedName name="CourantsFaibles2_C">[14]Grille!$S$41:$S$49</definedName>
    <definedName name="CourantsFaibles2_F">[14]Grille!$T$41:$T$49</definedName>
    <definedName name="CourantsFaibles2_MC">[14]Grille!$W$41:$W$49</definedName>
    <definedName name="CourantsFaibles2_MPN">[14]Grille!$X$41:$X$49</definedName>
    <definedName name="CourantsFaibles2_MR">[14]Grille!$V$41:$V$49</definedName>
    <definedName name="CourantsFaibles2_PF">[14]Grille!$U$41:$U$49</definedName>
    <definedName name="CourantsForts_C">[14]Grille!$J$25:$J$39</definedName>
    <definedName name="CourantsForts_F">[14]Grille!$K$25:$K$39</definedName>
    <definedName name="CourantsForts_MC">[14]Grille!$O$25:$O$39</definedName>
    <definedName name="CourantsForts_MPN">[14]Grille!$P$25:$P$39</definedName>
    <definedName name="CourantsForts_MR">[14]Grille!$M$25:$M$39</definedName>
    <definedName name="CourantsForts_PF">[14]Grille!$L$25:$L$39</definedName>
    <definedName name="CourantsForts2_C">[14]Grille!$S$25:$S$39</definedName>
    <definedName name="CourantsForts2_F">[14]Grille!$T$25:$T$39</definedName>
    <definedName name="CourantsForts2_MC">[14]Grille!$W$25:$W$39</definedName>
    <definedName name="CourantsForts2_MPN">[14]Grille!$X$25:$X$39</definedName>
    <definedName name="CourantsForts2_MR">[14]Grille!$V$25:$V$39</definedName>
    <definedName name="CourantsForts2_PF">[14]Grille!$U$25:$U$39</definedName>
    <definedName name="_xlnm.Criteria" localSheetId="4">#REF!</definedName>
    <definedName name="_xlnm.Criteria" localSheetId="5">#REF!</definedName>
    <definedName name="_xlnm.Criteria" localSheetId="6">#REF!</definedName>
    <definedName name="_xlnm.Criteria" localSheetId="7">#REF!</definedName>
    <definedName name="_xlnm.Criteria" localSheetId="3">#REF!</definedName>
    <definedName name="_xlnm.Criteria">#REF!</definedName>
    <definedName name="CUDB" localSheetId="4">#REF!,#REF!,#REF!,#REF!,#REF!,#REF!</definedName>
    <definedName name="CUDB" localSheetId="5">#REF!,#REF!,#REF!,#REF!,#REF!,#REF!</definedName>
    <definedName name="CUDB" localSheetId="6">#REF!,#REF!,#REF!,#REF!,#REF!,#REF!</definedName>
    <definedName name="CUDB" localSheetId="7">#REF!,#REF!,#REF!,#REF!,#REF!,#REF!</definedName>
    <definedName name="CUDB" localSheetId="3">#REF!,#REF!,#REF!,#REF!,#REF!,#REF!</definedName>
    <definedName name="CUDB">#REF!,#REF!,#REF!,#REF!,#REF!,#REF!</definedName>
    <definedName name="CUDG">[20]CARTO!$B$16,[20]CARTO!$W$22:$AG$28,[20]CARTO!$AI$22:$AK$22,[20]CARTO!$AD$29:$AG$29,[20]CARTO!$AG$30:$AG$34,[20]CARTO!$AH$23:$AM$34,[20]CARTO!$Y$29:$AF$34</definedName>
    <definedName name="CUMTPS">OFFSET(OFFSET([3]Tableau1!$BN$1,5,0,1,1),0,0,COUNTA([3]Tableau1!$BN$1:$BN$65536),1)</definedName>
    <definedName name="CUMVOL" localSheetId="4">OFFSET(OFFSET(#REF!,1,0,1,1),0,0,COUNTA(#REF!),1)</definedName>
    <definedName name="CUMVOL" localSheetId="5">OFFSET(OFFSET(#REF!,1,0,1,1),0,0,COUNTA(#REF!),1)</definedName>
    <definedName name="CUMVOL" localSheetId="6">OFFSET(OFFSET(#REF!,1,0,1,1),0,0,COUNTA(#REF!),1)</definedName>
    <definedName name="CUMVOL" localSheetId="7">OFFSET(OFFSET(#REF!,1,0,1,1),0,0,COUNTA(#REF!),1)</definedName>
    <definedName name="CUMVOL" localSheetId="3">OFFSET(OFFSET(#REF!,1,0,1,1),0,0,COUNTA(#REF!),1)</definedName>
    <definedName name="CUMVOL">OFFSET(OFFSET(#REF!,1,0,1,1),0,0,COUNTA(#REF!),1)</definedName>
    <definedName name="CVC_C">[14]Grille!$J$51:$J$56</definedName>
    <definedName name="CVC_F">[14]Grille!$K$51:$K$56</definedName>
    <definedName name="CVC_MC">[14]Grille!$O$51:$O$56</definedName>
    <definedName name="CVC_MPN">[14]Grille!$P$51:$P$56</definedName>
    <definedName name="CVC_MR">[14]Grille!$M$51:$M$56</definedName>
    <definedName name="CVC_PF">[14]Grille!$L$51:$L$56</definedName>
    <definedName name="CVC2_C">[14]Grille!$S$51:$S$56</definedName>
    <definedName name="CVC2_F">[14]Grille!$T$51:$T$56</definedName>
    <definedName name="CVC2_MC">[14]Grille!$W$51:$W$56</definedName>
    <definedName name="CVC2_MPN">[14]Grille!$X$51:$X$56</definedName>
    <definedName name="CVC2_MR">[14]Grille!$V$51:$V$56</definedName>
    <definedName name="CVC2_PF">[14]Grille!$U$51:$U$56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 localSheetId="3">#REF!</definedName>
    <definedName name="d">#REF!</definedName>
    <definedName name="d1___48_mm" localSheetId="4">#REF!</definedName>
    <definedName name="d1___48_mm" localSheetId="5">#REF!</definedName>
    <definedName name="d1___48_mm" localSheetId="6">#REF!</definedName>
    <definedName name="d1___48_mm" localSheetId="7">#REF!</definedName>
    <definedName name="d1___48_mm" localSheetId="3">#REF!</definedName>
    <definedName name="d1___48_mm">#REF!</definedName>
    <definedName name="d2___202_mm" localSheetId="4">#REF!</definedName>
    <definedName name="d2___202_mm" localSheetId="5">#REF!</definedName>
    <definedName name="d2___202_mm" localSheetId="6">#REF!</definedName>
    <definedName name="d2___202_mm" localSheetId="7">#REF!</definedName>
    <definedName name="d2___202_mm" localSheetId="3">#REF!</definedName>
    <definedName name="d2___202_mm">#REF!</definedName>
    <definedName name="d3___481_mm" localSheetId="4">#REF!</definedName>
    <definedName name="d3___481_mm" localSheetId="5">#REF!</definedName>
    <definedName name="d3___481_mm" localSheetId="6">#REF!</definedName>
    <definedName name="d3___481_mm" localSheetId="7">#REF!</definedName>
    <definedName name="d3___481_mm" localSheetId="3">#REF!</definedName>
    <definedName name="d3___481_mm">#REF!</definedName>
    <definedName name="d4__1018_mm" localSheetId="4">#REF!</definedName>
    <definedName name="d4__1018_mm" localSheetId="5">#REF!</definedName>
    <definedName name="d4__1018_mm" localSheetId="6">#REF!</definedName>
    <definedName name="d4__1018_mm" localSheetId="7">#REF!</definedName>
    <definedName name="d4__1018_mm" localSheetId="3">#REF!</definedName>
    <definedName name="d4__1018_mm">#REF!</definedName>
    <definedName name="d5___1297_mm" localSheetId="4">#REF!</definedName>
    <definedName name="d5___1297_mm" localSheetId="5">#REF!</definedName>
    <definedName name="d5___1297_mm" localSheetId="6">#REF!</definedName>
    <definedName name="d5___1297_mm" localSheetId="7">#REF!</definedName>
    <definedName name="d5___1297_mm" localSheetId="3">#REF!</definedName>
    <definedName name="d5___1297_mm">#REF!</definedName>
    <definedName name="d6___1452_mm" localSheetId="4">#REF!</definedName>
    <definedName name="d6___1452_mm" localSheetId="5">#REF!</definedName>
    <definedName name="d6___1452_mm" localSheetId="6">#REF!</definedName>
    <definedName name="d6___1452_mm" localSheetId="7">#REF!</definedName>
    <definedName name="d6___1452_mm" localSheetId="3">#REF!</definedName>
    <definedName name="d6___1452_mm">#REF!</definedName>
    <definedName name="data" localSheetId="4">#REF!</definedName>
    <definedName name="data" localSheetId="5">#REF!</definedName>
    <definedName name="data" localSheetId="6">#REF!</definedName>
    <definedName name="data" localSheetId="7">#REF!</definedName>
    <definedName name="data" localSheetId="3">#REF!</definedName>
    <definedName name="data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3">#REF!</definedName>
    <definedName name="Database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3">#REF!</definedName>
    <definedName name="Date">#REF!</definedName>
    <definedName name="DATEVALEUR" localSheetId="4">#REF!</definedName>
    <definedName name="DATEVALEUR" localSheetId="5">#REF!</definedName>
    <definedName name="DATEVALEUR" localSheetId="6">#REF!</definedName>
    <definedName name="DATEVALEUR" localSheetId="7">#REF!</definedName>
    <definedName name="DATEVALEUR" localSheetId="9">#REF!</definedName>
    <definedName name="DATEVALEUR" localSheetId="10">#REF!</definedName>
    <definedName name="DATEVALEUR" localSheetId="0">#REF!</definedName>
    <definedName name="DATEVALEUR" localSheetId="1">#REF!</definedName>
    <definedName name="DATEVALEUR" localSheetId="3">#REF!</definedName>
    <definedName name="DATEVALEUR">#REF!</definedName>
    <definedName name="db" localSheetId="4">#REF!,#REF!,#REF!,#REF!,#REF!,#REF!</definedName>
    <definedName name="db" localSheetId="5">#REF!,#REF!,#REF!,#REF!,#REF!,#REF!</definedName>
    <definedName name="db" localSheetId="6">#REF!,#REF!,#REF!,#REF!,#REF!,#REF!</definedName>
    <definedName name="db" localSheetId="7">#REF!,#REF!,#REF!,#REF!,#REF!,#REF!</definedName>
    <definedName name="db" localSheetId="3">#REF!,#REF!,#REF!,#REF!,#REF!,#REF!</definedName>
    <definedName name="db">#REF!,#REF!,#REF!,#REF!,#REF!,#REF!</definedName>
    <definedName name="DBDG" localSheetId="4">#REF!,#REF!,#REF!,#REF!,#REF!,#REF!,#REF!,#REF!</definedName>
    <definedName name="DBDG" localSheetId="5">#REF!,#REF!,#REF!,#REF!,#REF!,#REF!,#REF!,#REF!</definedName>
    <definedName name="DBDG" localSheetId="6">#REF!,#REF!,#REF!,#REF!,#REF!,#REF!,#REF!,#REF!</definedName>
    <definedName name="DBDG" localSheetId="7">#REF!,#REF!,#REF!,#REF!,#REF!,#REF!,#REF!,#REF!</definedName>
    <definedName name="DBDG" localSheetId="3">#REF!,#REF!,#REF!,#REF!,#REF!,#REF!,#REF!,#REF!</definedName>
    <definedName name="DBDG">#REF!,#REF!,#REF!,#REF!,#REF!,#REF!,#REF!,#REF!</definedName>
    <definedName name="DBDG2" localSheetId="4">#REF!,#REF!,#REF!</definedName>
    <definedName name="DBDG2" localSheetId="5">#REF!,#REF!,#REF!</definedName>
    <definedName name="DBDG2" localSheetId="6">#REF!,#REF!,#REF!</definedName>
    <definedName name="DBDG2" localSheetId="7">#REF!,#REF!,#REF!</definedName>
    <definedName name="DBDG2" localSheetId="3">#REF!,#REF!,#REF!</definedName>
    <definedName name="DBDG2">#REF!,#REF!,#REF!</definedName>
    <definedName name="debut" localSheetId="4">[21]Electricité!#REF!</definedName>
    <definedName name="debut" localSheetId="5">[21]Electricité!#REF!</definedName>
    <definedName name="debut" localSheetId="6">[21]Electricité!#REF!</definedName>
    <definedName name="debut" localSheetId="7">[21]Electricité!#REF!</definedName>
    <definedName name="debut" localSheetId="3">[21]Electricité!#REF!</definedName>
    <definedName name="debut">[21]Electricité!#REF!</definedName>
    <definedName name="debut_3" localSheetId="4">#REF!</definedName>
    <definedName name="debut_3" localSheetId="5">#REF!</definedName>
    <definedName name="debut_3" localSheetId="6">#REF!</definedName>
    <definedName name="debut_3" localSheetId="7">#REF!</definedName>
    <definedName name="debut_3" localSheetId="3">#REF!</definedName>
    <definedName name="debut_3">#REF!</definedName>
    <definedName name="déduire_fenêtre" localSheetId="4">#REF!</definedName>
    <definedName name="déduire_fenêtre" localSheetId="5">#REF!</definedName>
    <definedName name="déduire_fenêtre" localSheetId="6">#REF!</definedName>
    <definedName name="déduire_fenêtre" localSheetId="7">#REF!</definedName>
    <definedName name="déduire_fenêtre" localSheetId="3">#REF!</definedName>
    <definedName name="déduire_fenêtre">#REF!</definedName>
    <definedName name="déduire_porte" localSheetId="4">#REF!</definedName>
    <definedName name="déduire_porte" localSheetId="5">#REF!</definedName>
    <definedName name="déduire_porte" localSheetId="6">#REF!</definedName>
    <definedName name="déduire_porte" localSheetId="7">#REF!</definedName>
    <definedName name="déduire_porte" localSheetId="3">#REF!</definedName>
    <definedName name="déduire_porte">#REF!</definedName>
    <definedName name="delta" localSheetId="4">'[8]A.8 - RECAP COUT FONCT.'!#REF!</definedName>
    <definedName name="delta" localSheetId="5">'[8]A.8 - RECAP COUT FONCT.'!#REF!</definedName>
    <definedName name="delta" localSheetId="6">'[8]A.8 - RECAP COUT FONCT.'!#REF!</definedName>
    <definedName name="delta" localSheetId="7">'[8]A.8 - RECAP COUT FONCT.'!#REF!</definedName>
    <definedName name="delta" localSheetId="3">'[8]A.8 - RECAP COUT FONCT.'!#REF!</definedName>
    <definedName name="delta">'[8]A.8 - RECAP COUT FONCT.'!#REF!</definedName>
    <definedName name="DESIGNATION" localSheetId="4">#REF!</definedName>
    <definedName name="DESIGNATION" localSheetId="5">#REF!</definedName>
    <definedName name="DESIGNATION" localSheetId="6">#REF!</definedName>
    <definedName name="DESIGNATION" localSheetId="7">#REF!</definedName>
    <definedName name="DESIGNATION" localSheetId="3">#REF!</definedName>
    <definedName name="DESIGNATION">#REF!</definedName>
    <definedName name="DETAIL" localSheetId="4">#REF!</definedName>
    <definedName name="DETAIL" localSheetId="5">#REF!</definedName>
    <definedName name="DETAIL" localSheetId="6">#REF!</definedName>
    <definedName name="DETAIL" localSheetId="7">#REF!</definedName>
    <definedName name="DETAIL" localSheetId="3">#REF!</definedName>
    <definedName name="DETAIL">#REF!</definedName>
    <definedName name="dg" localSheetId="4">#REF!,#REF!</definedName>
    <definedName name="dg" localSheetId="5">#REF!,#REF!</definedName>
    <definedName name="dg" localSheetId="6">#REF!,#REF!</definedName>
    <definedName name="dg" localSheetId="7">#REF!,#REF!</definedName>
    <definedName name="dg" localSheetId="3">#REF!,#REF!</definedName>
    <definedName name="dg">#REF!,#REF!</definedName>
    <definedName name="DGb" localSheetId="4">#REF!,#REF!,#REF!</definedName>
    <definedName name="DGb" localSheetId="5">#REF!,#REF!,#REF!</definedName>
    <definedName name="DGb" localSheetId="6">#REF!,#REF!,#REF!</definedName>
    <definedName name="DGb" localSheetId="7">#REF!,#REF!,#REF!</definedName>
    <definedName name="DGb" localSheetId="3">#REF!,#REF!,#REF!</definedName>
    <definedName name="DGb">#REF!,#REF!,#REF!</definedName>
    <definedName name="DIST">'[6]Etude PAM'!$D$538:$D$538</definedName>
    <definedName name="DIVPP" localSheetId="4">#REF!</definedName>
    <definedName name="DIVPP" localSheetId="5">#REF!</definedName>
    <definedName name="DIVPP" localSheetId="6">#REF!</definedName>
    <definedName name="DIVPP" localSheetId="7">#REF!</definedName>
    <definedName name="DIVPP" localSheetId="3">#REF!</definedName>
    <definedName name="DIVPP">#REF!</definedName>
    <definedName name="DIVST" localSheetId="4">#REF!</definedName>
    <definedName name="DIVST" localSheetId="5">#REF!</definedName>
    <definedName name="DIVST" localSheetId="6">#REF!</definedName>
    <definedName name="DIVST" localSheetId="7">#REF!</definedName>
    <definedName name="DIVST" localSheetId="3">#REF!</definedName>
    <definedName name="DIVST">#REF!</definedName>
    <definedName name="do" hidden="1">{#N/A,#N/A,FALSE,"Plan"}</definedName>
    <definedName name="doigtgris" localSheetId="4">#REF!,#REF!</definedName>
    <definedName name="doigtgris" localSheetId="5">#REF!,#REF!</definedName>
    <definedName name="doigtgris" localSheetId="6">#REF!,#REF!</definedName>
    <definedName name="doigtgris" localSheetId="7">#REF!,#REF!</definedName>
    <definedName name="doigtgris" localSheetId="3">#REF!,#REF!</definedName>
    <definedName name="doigtgris">#REF!,#REF!</definedName>
    <definedName name="dref" localSheetId="4">#REF!</definedName>
    <definedName name="dref" localSheetId="5">#REF!</definedName>
    <definedName name="dref" localSheetId="6">#REF!</definedName>
    <definedName name="dref" localSheetId="7">#REF!</definedName>
    <definedName name="dref" localSheetId="3">#REF!</definedName>
    <definedName name="dref">#REF!</definedName>
    <definedName name="dsf" localSheetId="4">#REF!</definedName>
    <definedName name="dsf" localSheetId="5">#REF!</definedName>
    <definedName name="dsf" localSheetId="6">#REF!</definedName>
    <definedName name="dsf" localSheetId="7">#REF!</definedName>
    <definedName name="dsf" localSheetId="3">#REF!</definedName>
    <definedName name="dsf">#REF!</definedName>
    <definedName name="dzeta" localSheetId="4">'[8]A.8 - RECAP COUT FONCT.'!#REF!</definedName>
    <definedName name="dzeta" localSheetId="5">'[8]A.8 - RECAP COUT FONCT.'!#REF!</definedName>
    <definedName name="dzeta" localSheetId="6">'[8]A.8 - RECAP COUT FONCT.'!#REF!</definedName>
    <definedName name="dzeta" localSheetId="7">'[8]A.8 - RECAP COUT FONCT.'!#REF!</definedName>
    <definedName name="dzeta" localSheetId="3">'[8]A.8 - RECAP COUT FONCT.'!#REF!</definedName>
    <definedName name="dzeta">'[8]A.8 - RECAP COUT FONCT.'!#REF!</definedName>
    <definedName name="E" localSheetId="4">#REF!,#REF!</definedName>
    <definedName name="E" localSheetId="5">#REF!,#REF!</definedName>
    <definedName name="E" localSheetId="6">#REF!,#REF!</definedName>
    <definedName name="E" localSheetId="7">#REF!,#REF!</definedName>
    <definedName name="E" localSheetId="3">#REF!,#REF!</definedName>
    <definedName name="E">#REF!,#REF!</definedName>
    <definedName name="ECOLE_MATERNELLE_St_ANDRE" localSheetId="4">#REF!</definedName>
    <definedName name="ECOLE_MATERNELLE_St_ANDRE" localSheetId="5">#REF!</definedName>
    <definedName name="ECOLE_MATERNELLE_St_ANDRE" localSheetId="6">#REF!</definedName>
    <definedName name="ECOLE_MATERNELLE_St_ANDRE" localSheetId="7">#REF!</definedName>
    <definedName name="ECOLE_MATERNELLE_St_ANDRE" localSheetId="3">#REF!</definedName>
    <definedName name="ECOLE_MATERNELLE_St_ANDRE">#REF!</definedName>
    <definedName name="eee" localSheetId="4">#REF!</definedName>
    <definedName name="eee" localSheetId="5">#REF!</definedName>
    <definedName name="eee" localSheetId="6">#REF!</definedName>
    <definedName name="eee" localSheetId="7">#REF!</definedName>
    <definedName name="eee" localSheetId="3">#REF!</definedName>
    <definedName name="eee">#REF!</definedName>
    <definedName name="ELEC">'[6]Etude PAM'!$D$980</definedName>
    <definedName name="ENV_CheminDeFichier">"S:\AST\ISE\04-Devis\231772- CEA 218 CFO - CFI\Courants faibles\Chiffrage QUICK\"</definedName>
    <definedName name="ENV_NomDeFichier">"2011.11.04 - Bordereau CFIs-CFI.dvz"</definedName>
    <definedName name="ENV_SituationTravaux">0</definedName>
    <definedName name="epsilon" localSheetId="4">'[8]A.8 - RECAP COUT FONCT.'!#REF!</definedName>
    <definedName name="epsilon" localSheetId="5">'[8]A.8 - RECAP COUT FONCT.'!#REF!</definedName>
    <definedName name="epsilon" localSheetId="6">'[8]A.8 - RECAP COUT FONCT.'!#REF!</definedName>
    <definedName name="epsilon" localSheetId="7">'[8]A.8 - RECAP COUT FONCT.'!#REF!</definedName>
    <definedName name="epsilon" localSheetId="3">'[8]A.8 - RECAP COUT FONCT.'!#REF!</definedName>
    <definedName name="epsilon">'[8]A.8 - RECAP COUT FONCT.'!#REF!</definedName>
    <definedName name="Equipement">[22]liste_equipements!$B$4:$B$44</definedName>
    <definedName name="Equipements" localSheetId="3">#REF!</definedName>
    <definedName name="Equipements">#REF!</definedName>
    <definedName name="es" localSheetId="4">#REF!,#REF!,#REF!,#REF!,#REF!</definedName>
    <definedName name="es" localSheetId="5">#REF!,#REF!,#REF!,#REF!,#REF!</definedName>
    <definedName name="es" localSheetId="6">#REF!,#REF!,#REF!,#REF!,#REF!</definedName>
    <definedName name="es" localSheetId="7">#REF!,#REF!,#REF!,#REF!,#REF!</definedName>
    <definedName name="es" localSheetId="3">#REF!,#REF!,#REF!,#REF!,#REF!</definedName>
    <definedName name="es">#REF!,#REF!,#REF!,#REF!,#REF!</definedName>
    <definedName name="ess" localSheetId="4">#REF!,#REF!</definedName>
    <definedName name="ess" localSheetId="5">#REF!,#REF!</definedName>
    <definedName name="ess" localSheetId="6">#REF!,#REF!</definedName>
    <definedName name="ess" localSheetId="7">#REF!,#REF!</definedName>
    <definedName name="ess" localSheetId="3">#REF!,#REF!</definedName>
    <definedName name="ess">#REF!,#REF!</definedName>
    <definedName name="essa" localSheetId="4">#REF!,#REF!,#REF!</definedName>
    <definedName name="essa" localSheetId="5">#REF!,#REF!,#REF!</definedName>
    <definedName name="essa" localSheetId="6">#REF!,#REF!,#REF!</definedName>
    <definedName name="essa" localSheetId="7">#REF!,#REF!,#REF!</definedName>
    <definedName name="essa" localSheetId="3">#REF!,#REF!,#REF!</definedName>
    <definedName name="essa">#REF!,#REF!,#REF!</definedName>
    <definedName name="essai">[15]EWS2!$D$5,[15]EWS2!$O$5:$AB$17,[15]EWS2!$AC$14:$AG$17,[15]EWS2!$AE$5:$AG$13,[15]EWS2!$AJ$6:$AM$17</definedName>
    <definedName name="ESSS2" localSheetId="4">#REF!</definedName>
    <definedName name="ESSS2" localSheetId="5">#REF!</definedName>
    <definedName name="ESSS2" localSheetId="6">#REF!</definedName>
    <definedName name="ESSS2" localSheetId="7">#REF!</definedName>
    <definedName name="ESSS2" localSheetId="3">#REF!</definedName>
    <definedName name="ESSS2">#REF!</definedName>
    <definedName name="est" localSheetId="4">#REF!</definedName>
    <definedName name="est" localSheetId="5">#REF!</definedName>
    <definedName name="est" localSheetId="6">#REF!</definedName>
    <definedName name="est" localSheetId="7">#REF!</definedName>
    <definedName name="est" localSheetId="3">#REF!</definedName>
    <definedName name="est">#REF!</definedName>
    <definedName name="EURO" localSheetId="4">#REF!</definedName>
    <definedName name="EURO" localSheetId="5">#REF!</definedName>
    <definedName name="EURO" localSheetId="6">#REF!</definedName>
    <definedName name="EURO" localSheetId="7">#REF!</definedName>
    <definedName name="EURO" localSheetId="3">#REF!</definedName>
    <definedName name="EURO">#REF!</definedName>
    <definedName name="EWS" localSheetId="4">#REF!,#REF!</definedName>
    <definedName name="EWS" localSheetId="5">#REF!,#REF!</definedName>
    <definedName name="EWS" localSheetId="6">#REF!,#REF!</definedName>
    <definedName name="EWS" localSheetId="7">#REF!,#REF!</definedName>
    <definedName name="EWS" localSheetId="3">#REF!,#REF!</definedName>
    <definedName name="EWS">#REF!,#REF!</definedName>
    <definedName name="Excel_BuiltIn_Print_Area_2" localSheetId="4">#REF!</definedName>
    <definedName name="Excel_BuiltIn_Print_Area_2" localSheetId="5">#REF!</definedName>
    <definedName name="Excel_BuiltIn_Print_Area_2" localSheetId="6">#REF!</definedName>
    <definedName name="Excel_BuiltIn_Print_Area_2" localSheetId="7">#REF!</definedName>
    <definedName name="Excel_BuiltIn_Print_Area_2" localSheetId="3">#REF!</definedName>
    <definedName name="Excel_BuiltIn_Print_Area_2">#REF!</definedName>
    <definedName name="Excel_BuiltIn_Recorder" localSheetId="4">#REF!</definedName>
    <definedName name="Excel_BuiltIn_Recorder" localSheetId="5">#REF!</definedName>
    <definedName name="Excel_BuiltIn_Recorder" localSheetId="6">#REF!</definedName>
    <definedName name="Excel_BuiltIn_Recorder" localSheetId="7">#REF!</definedName>
    <definedName name="Excel_BuiltIn_Recorder" localSheetId="3">#REF!</definedName>
    <definedName name="Excel_BuiltIn_Recorder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7">#REF!</definedName>
    <definedName name="_xlnm.Extract" localSheetId="3">#REF!</definedName>
    <definedName name="_xlnm.Extract">#REF!</definedName>
    <definedName name="EZDR" localSheetId="4">#REF!</definedName>
    <definedName name="EZDR" localSheetId="5">#REF!</definedName>
    <definedName name="EZDR" localSheetId="6">#REF!</definedName>
    <definedName name="EZDR" localSheetId="7">#REF!</definedName>
    <definedName name="EZDR" localSheetId="3">#REF!</definedName>
    <definedName name="EZDR">#REF!</definedName>
    <definedName name="f" localSheetId="4">[23]!Carto</definedName>
    <definedName name="f" localSheetId="13">[23]!Carto</definedName>
    <definedName name="f" localSheetId="14">[23]!Carto</definedName>
    <definedName name="f" localSheetId="15">[23]!Carto</definedName>
    <definedName name="f" localSheetId="16">[23]!Carto</definedName>
    <definedName name="f" localSheetId="17">[23]!Carto</definedName>
    <definedName name="f" localSheetId="18">[23]!Carto</definedName>
    <definedName name="f" localSheetId="19">[23]!Carto</definedName>
    <definedName name="f" localSheetId="20">[23]!Carto</definedName>
    <definedName name="f" localSheetId="21">[23]!Carto</definedName>
    <definedName name="f" localSheetId="22">[23]!Carto</definedName>
    <definedName name="f" localSheetId="23">[23]!Carto</definedName>
    <definedName name="f" localSheetId="5">[23]!Carto</definedName>
    <definedName name="f" localSheetId="24">[23]!Carto</definedName>
    <definedName name="f" localSheetId="6">[23]!Carto</definedName>
    <definedName name="f" localSheetId="7">[23]!Carto</definedName>
    <definedName name="f" localSheetId="9">[23]!Carto</definedName>
    <definedName name="f" localSheetId="12">[23]!Carto</definedName>
    <definedName name="f" localSheetId="3">[23]!Carto</definedName>
    <definedName name="f">[23]!Carto</definedName>
    <definedName name="FABDB">[20]CARTO!$B$16,[20]CARTO!$S$35:$AK$39,[20]CARTO!$S$40:$V$66,[20]CARTO!$W$52:$AK$56</definedName>
    <definedName name="FAC">'[6]Etude PAM'!$D$11:$D$11</definedName>
    <definedName name="fd" localSheetId="4">[11]!Button11_QuandClic</definedName>
    <definedName name="fd" localSheetId="13">[11]!Button11_QuandClic</definedName>
    <definedName name="fd" localSheetId="14">[11]!Button11_QuandClic</definedName>
    <definedName name="fd" localSheetId="15">[11]!Button11_QuandClic</definedName>
    <definedName name="fd" localSheetId="16">[11]!Button11_QuandClic</definedName>
    <definedName name="fd" localSheetId="17">[11]!Button11_QuandClic</definedName>
    <definedName name="fd" localSheetId="18">[11]!Button11_QuandClic</definedName>
    <definedName name="fd" localSheetId="19">[11]!Button11_QuandClic</definedName>
    <definedName name="fd" localSheetId="20">[11]!Button11_QuandClic</definedName>
    <definedName name="fd" localSheetId="21">[11]!Button11_QuandClic</definedName>
    <definedName name="fd" localSheetId="22">[11]!Button11_QuandClic</definedName>
    <definedName name="fd" localSheetId="23">[11]!Button11_QuandClic</definedName>
    <definedName name="fd" localSheetId="5">[11]!Button11_QuandClic</definedName>
    <definedName name="fd" localSheetId="24">[11]!Button11_QuandClic</definedName>
    <definedName name="fd" localSheetId="6">[11]!Button11_QuandClic</definedName>
    <definedName name="fd" localSheetId="7">[11]!Button11_QuandClic</definedName>
    <definedName name="fd" localSheetId="9">[11]!Button11_QuandClic</definedName>
    <definedName name="fd" localSheetId="12">[11]!Button11_QuandClic</definedName>
    <definedName name="fd" localSheetId="3">[11]!Button11_QuandClic</definedName>
    <definedName name="fd">[11]!Button11_QuandClic</definedName>
    <definedName name="FE" localSheetId="4">#REF!</definedName>
    <definedName name="FE" localSheetId="5">#REF!</definedName>
    <definedName name="FE" localSheetId="6">#REF!</definedName>
    <definedName name="FE" localSheetId="7">#REF!</definedName>
    <definedName name="FE" localSheetId="3">#REF!</definedName>
    <definedName name="FE">#REF!</definedName>
    <definedName name="ff">#N/A</definedName>
    <definedName name="fgdft">#N/A</definedName>
    <definedName name="Fiab">[16]EWS11!$B$7,[16]EWS11!$V$14:$AJ$28</definedName>
    <definedName name="FIABILITE">[15]EWS1!$B$7,[15]EWS1!$V$17:$AK$28</definedName>
    <definedName name="Fiabilité">[24]CARTO!$B$7,[24]CARTO!$V$17:$AJ$28</definedName>
    <definedName name="finvente" localSheetId="4">[21]Electricité!#REF!</definedName>
    <definedName name="finvente" localSheetId="5">[21]Electricité!#REF!</definedName>
    <definedName name="finvente" localSheetId="6">[21]Electricité!#REF!</definedName>
    <definedName name="finvente" localSheetId="7">[21]Electricité!#REF!</definedName>
    <definedName name="finvente" localSheetId="3">[21]Electricité!#REF!</definedName>
    <definedName name="finvente">[21]Electricité!#REF!</definedName>
    <definedName name="finvente_3" localSheetId="4">#REF!</definedName>
    <definedName name="finvente_3" localSheetId="5">#REF!</definedName>
    <definedName name="finvente_3" localSheetId="6">#REF!</definedName>
    <definedName name="finvente_3" localSheetId="7">#REF!</definedName>
    <definedName name="finvente_3" localSheetId="3">#REF!</definedName>
    <definedName name="finvente_3">#REF!</definedName>
    <definedName name="FluidesMédicaux_C">[14]Grille!$J$72:$J$75</definedName>
    <definedName name="FluidesMédicaux_F">[14]Grille!$K$72:$K$75</definedName>
    <definedName name="FluidesMédicaux_MC">[14]Grille!$O$72:$O$75</definedName>
    <definedName name="FluidesMédicaux_MPN">[14]Grille!$P$72:$P$75</definedName>
    <definedName name="FluidesMédicaux_MR">[14]Grille!$M$72:$M$75</definedName>
    <definedName name="FluidesMédicaux_PF">[14]Grille!$L$72:$L$75</definedName>
    <definedName name="FluidesMédicaux2_C">[14]Grille!$S$72:$S$75</definedName>
    <definedName name="FluidesMédicaux2_F">[14]Grille!$T$72:$T$75</definedName>
    <definedName name="FluidesMédicaux2_MC">[14]Grille!$W$72:$W$75</definedName>
    <definedName name="FluidesMédicaux2_MPN">[14]Grille!$X$72:$X$75</definedName>
    <definedName name="FluidesMédicaux2_MR">[14]Grille!$V$72:$V$75</definedName>
    <definedName name="FluidesMédicaux2_PF">[14]Grille!$U$72:$U$75</definedName>
    <definedName name="foigtblanc" localSheetId="4">#REF!,#REF!,#REF!,#REF!,#REF!,#REF!</definedName>
    <definedName name="foigtblanc" localSheetId="5">#REF!,#REF!,#REF!,#REF!,#REF!,#REF!</definedName>
    <definedName name="foigtblanc" localSheetId="6">#REF!,#REF!,#REF!,#REF!,#REF!,#REF!</definedName>
    <definedName name="foigtblanc" localSheetId="7">#REF!,#REF!,#REF!,#REF!,#REF!,#REF!</definedName>
    <definedName name="foigtblanc" localSheetId="3">#REF!,#REF!,#REF!,#REF!,#REF!,#REF!</definedName>
    <definedName name="foigtblanc">#REF!,#REF!,#REF!,#REF!,#REF!,#REF!</definedName>
    <definedName name="FOND">'[6]Etude PAM'!$D$114:$D$114</definedName>
    <definedName name="gamma" localSheetId="4">'[8]A.8 - RECAP COUT FONCT.'!#REF!</definedName>
    <definedName name="gamma" localSheetId="5">'[8]A.8 - RECAP COUT FONCT.'!#REF!</definedName>
    <definedName name="gamma" localSheetId="6">'[8]A.8 - RECAP COUT FONCT.'!#REF!</definedName>
    <definedName name="gamma" localSheetId="7">'[8]A.8 - RECAP COUT FONCT.'!#REF!</definedName>
    <definedName name="gamma" localSheetId="3">'[8]A.8 - RECAP COUT FONCT.'!#REF!</definedName>
    <definedName name="gamma">'[8]A.8 - RECAP COUT FONCT.'!#REF!</definedName>
    <definedName name="gdr" hidden="1">{#N/A,#N/A,FALSE,"Plan"}</definedName>
    <definedName name="GES_Adresse_Client">""</definedName>
    <definedName name="GES_Budget_estimé">""</definedName>
    <definedName name="GES_Chiffreur">""</definedName>
    <definedName name="GES_Commentaire">""</definedName>
    <definedName name="GES_Date_de_réponse">"20.10.2011 16:28"</definedName>
    <definedName name="GES_Email_Client">""</definedName>
    <definedName name="GES_Fax_Client">""</definedName>
    <definedName name="GES_Libelle_Devis">""</definedName>
    <definedName name="GES_Libelle_Devis_001">""</definedName>
    <definedName name="GES_Libelle_Devis_002">""</definedName>
    <definedName name="GES_Libelle_Devis_003">""</definedName>
    <definedName name="GES_Libelle_Devis_004">""</definedName>
    <definedName name="GES_Libelle_Devis_005">""</definedName>
    <definedName name="GES_Monnaie">"EUR"</definedName>
    <definedName name="GES_Nom_Chargé_affaire">""</definedName>
    <definedName name="GES_Nom_Contact">""</definedName>
    <definedName name="GES_Num_Client">""</definedName>
    <definedName name="GES_Num_Devis">""</definedName>
    <definedName name="GES_Num_Révision">"9999"</definedName>
    <definedName name="GES_Numéro_AQ">""</definedName>
    <definedName name="GES_Reportée_au">"20.10.2011 16:28"</definedName>
    <definedName name="GES_Revision_Devis">"A"</definedName>
    <definedName name="GES_Societe_Client">""</definedName>
    <definedName name="GES_Societe_Client_001">""</definedName>
    <definedName name="GES_Societe_Client_002">""</definedName>
    <definedName name="GES_Societe_Client_003">""</definedName>
    <definedName name="GES_Societe_Client_004">""</definedName>
    <definedName name="GES_Societe_Client_005">""</definedName>
    <definedName name="GES_Tel_Client">""</definedName>
    <definedName name="GES_Type_de_projet">""</definedName>
    <definedName name="GES_Ville_Client">""</definedName>
    <definedName name="GES_ZipCode_Client">""</definedName>
    <definedName name="gfxh" localSheetId="4">#REF!</definedName>
    <definedName name="gfxh" localSheetId="5">#REF!</definedName>
    <definedName name="gfxh" localSheetId="6">#REF!</definedName>
    <definedName name="gfxh" localSheetId="7">#REF!</definedName>
    <definedName name="gfxh" localSheetId="3">#REF!</definedName>
    <definedName name="gfxh">#REF!</definedName>
    <definedName name="gg" hidden="1">{#N/A,#N/A,FALSE,"Plan"}</definedName>
    <definedName name="ggg" localSheetId="3">#REF!</definedName>
    <definedName name="ggg">#REF!</definedName>
    <definedName name="gh" hidden="1">{#N/A,#N/A,FALSE,"Plan"}</definedName>
    <definedName name="GRA" localSheetId="4">[25]!Button16_QuandClic</definedName>
    <definedName name="GRA" localSheetId="13">[25]!Button16_QuandClic</definedName>
    <definedName name="GRA" localSheetId="14">[25]!Button16_QuandClic</definedName>
    <definedName name="GRA" localSheetId="15">[25]!Button16_QuandClic</definedName>
    <definedName name="GRA" localSheetId="16">[25]!Button16_QuandClic</definedName>
    <definedName name="GRA" localSheetId="17">[25]!Button16_QuandClic</definedName>
    <definedName name="GRA" localSheetId="18">[25]!Button16_QuandClic</definedName>
    <definedName name="GRA" localSheetId="19">[25]!Button16_QuandClic</definedName>
    <definedName name="GRA" localSheetId="20">[25]!Button16_QuandClic</definedName>
    <definedName name="GRA" localSheetId="21">[25]!Button16_QuandClic</definedName>
    <definedName name="GRA" localSheetId="22">[25]!Button16_QuandClic</definedName>
    <definedName name="GRA" localSheetId="23">[25]!Button16_QuandClic</definedName>
    <definedName name="GRA" localSheetId="5">[25]!Button16_QuandClic</definedName>
    <definedName name="GRA" localSheetId="24">[25]!Button16_QuandClic</definedName>
    <definedName name="GRA" localSheetId="6">[25]!Button16_QuandClic</definedName>
    <definedName name="GRA" localSheetId="7">[25]!Button16_QuandClic</definedName>
    <definedName name="GRA" localSheetId="9">[25]!Button16_QuandClic</definedName>
    <definedName name="GRA" localSheetId="12">[25]!Button16_QuandClic</definedName>
    <definedName name="GRA" localSheetId="3">[25]!Button16_QuandClic</definedName>
    <definedName name="GRA">[25]!Button16_QuandClic</definedName>
    <definedName name="GRIOUT">[26]CARTO!$E$4,[26]CARTO!$E$4:$T$8,[26]CARTO!$E$9:$E$19,[26]CARTO!$F$15:$L$19,[26]CARTO!$O$15:$T$19,[26]CARTO!$U$17:$U$19</definedName>
    <definedName name="hd" localSheetId="4">[27]!CoulRecyc</definedName>
    <definedName name="hd" localSheetId="13">[27]!CoulRecyc</definedName>
    <definedName name="hd" localSheetId="14">[27]!CoulRecyc</definedName>
    <definedName name="hd" localSheetId="15">[27]!CoulRecyc</definedName>
    <definedName name="hd" localSheetId="16">[27]!CoulRecyc</definedName>
    <definedName name="hd" localSheetId="17">[27]!CoulRecyc</definedName>
    <definedName name="hd" localSheetId="18">[27]!CoulRecyc</definedName>
    <definedName name="hd" localSheetId="19">[27]!CoulRecyc</definedName>
    <definedName name="hd" localSheetId="20">[27]!CoulRecyc</definedName>
    <definedName name="hd" localSheetId="21">[27]!CoulRecyc</definedName>
    <definedName name="hd" localSheetId="22">[27]!CoulRecyc</definedName>
    <definedName name="hd" localSheetId="23">[27]!CoulRecyc</definedName>
    <definedName name="hd" localSheetId="5">[27]!CoulRecyc</definedName>
    <definedName name="hd" localSheetId="24">[27]!CoulRecyc</definedName>
    <definedName name="hd" localSheetId="6">[27]!CoulRecyc</definedName>
    <definedName name="hd" localSheetId="7">[27]!CoulRecyc</definedName>
    <definedName name="hd" localSheetId="9">[27]!CoulRecyc</definedName>
    <definedName name="hd" localSheetId="12">[27]!CoulRecyc</definedName>
    <definedName name="hd" localSheetId="3">[27]!CoulRecyc</definedName>
    <definedName name="hd">[27]!CoulRecyc</definedName>
    <definedName name="HEURE" localSheetId="4">OFFSET(OFFSET(#REF!,1,0,1,1),0,0,COUNTA(#REF!),1)</definedName>
    <definedName name="HEURE" localSheetId="5">OFFSET(OFFSET(#REF!,1,0,1,1),0,0,COUNTA(#REF!),1)</definedName>
    <definedName name="HEURE" localSheetId="6">OFFSET(OFFSET(#REF!,1,0,1,1),0,0,COUNTA(#REF!),1)</definedName>
    <definedName name="HEURE" localSheetId="7">OFFSET(OFFSET(#REF!,1,0,1,1),0,0,COUNTA(#REF!),1)</definedName>
    <definedName name="HEURE" localSheetId="3">OFFSET(OFFSET(#REF!,1,0,1,1),0,0,COUNTA(#REF!),1)</definedName>
    <definedName name="HEURE">OFFSET(OFFSET(#REF!,1,0,1,1),0,0,COUNTA(#REF!),1)</definedName>
    <definedName name="hj" localSheetId="4">[28]!OptionButton2_Click</definedName>
    <definedName name="hj" localSheetId="13">[28]!OptionButton2_Click</definedName>
    <definedName name="hj" localSheetId="14">[28]!OptionButton2_Click</definedName>
    <definedName name="hj" localSheetId="15">[28]!OptionButton2_Click</definedName>
    <definedName name="hj" localSheetId="16">[28]!OptionButton2_Click</definedName>
    <definedName name="hj" localSheetId="17">[28]!OptionButton2_Click</definedName>
    <definedName name="hj" localSheetId="18">[28]!OptionButton2_Click</definedName>
    <definedName name="hj" localSheetId="19">[28]!OptionButton2_Click</definedName>
    <definedName name="hj" localSheetId="20">[28]!OptionButton2_Click</definedName>
    <definedName name="hj" localSheetId="21">[28]!OptionButton2_Click</definedName>
    <definedName name="hj" localSheetId="22">[28]!OptionButton2_Click</definedName>
    <definedName name="hj" localSheetId="23">[28]!OptionButton2_Click</definedName>
    <definedName name="hj" localSheetId="5">[28]!OptionButton2_Click</definedName>
    <definedName name="hj" localSheetId="24">[28]!OptionButton2_Click</definedName>
    <definedName name="hj" localSheetId="6">[28]!OptionButton2_Click</definedName>
    <definedName name="hj" localSheetId="7">[28]!OptionButton2_Click</definedName>
    <definedName name="hj" localSheetId="9">[28]!OptionButton2_Click</definedName>
    <definedName name="hj" localSheetId="12">[28]!OptionButton2_Click</definedName>
    <definedName name="hj" localSheetId="3">[28]!OptionButton2_Click</definedName>
    <definedName name="hj">[28]!OptionButton2_Click</definedName>
    <definedName name="hjh" hidden="1">{#N/A,#N/A,FALSE,"Plan"}</definedName>
    <definedName name="ih" localSheetId="4">[29]!CoulRecycFab2</definedName>
    <definedName name="ih" localSheetId="13">[29]!CoulRecycFab2</definedName>
    <definedName name="ih" localSheetId="14">[29]!CoulRecycFab2</definedName>
    <definedName name="ih" localSheetId="15">[29]!CoulRecycFab2</definedName>
    <definedName name="ih" localSheetId="16">[29]!CoulRecycFab2</definedName>
    <definedName name="ih" localSheetId="17">[29]!CoulRecycFab2</definedName>
    <definedName name="ih" localSheetId="18">[29]!CoulRecycFab2</definedName>
    <definedName name="ih" localSheetId="19">[29]!CoulRecycFab2</definedName>
    <definedName name="ih" localSheetId="20">[29]!CoulRecycFab2</definedName>
    <definedName name="ih" localSheetId="21">[29]!CoulRecycFab2</definedName>
    <definedName name="ih" localSheetId="22">[29]!CoulRecycFab2</definedName>
    <definedName name="ih" localSheetId="23">[29]!CoulRecycFab2</definedName>
    <definedName name="ih" localSheetId="5">[29]!CoulRecycFab2</definedName>
    <definedName name="ih" localSheetId="24">[29]!CoulRecycFab2</definedName>
    <definedName name="ih" localSheetId="6">[29]!CoulRecycFab2</definedName>
    <definedName name="ih" localSheetId="7">[29]!CoulRecycFab2</definedName>
    <definedName name="ih" localSheetId="9">[29]!CoulRecycFab2</definedName>
    <definedName name="ih" localSheetId="12">[29]!CoulRecycFab2</definedName>
    <definedName name="ih" localSheetId="3">[29]!CoulRecycFab2</definedName>
    <definedName name="ih">[29]!CoulRecycFab2</definedName>
    <definedName name="II_Notice_fonct." localSheetId="4">#REF!</definedName>
    <definedName name="II_Notice_fonct." localSheetId="5">#REF!</definedName>
    <definedName name="II_Notice_fonct." localSheetId="6">#REF!</definedName>
    <definedName name="II_Notice_fonct." localSheetId="7">#REF!</definedName>
    <definedName name="II_Notice_fonct." localSheetId="3">#REF!</definedName>
    <definedName name="II_Notice_fonct.">#REF!</definedName>
    <definedName name="imp_R" localSheetId="4">#REF!</definedName>
    <definedName name="imp_R" localSheetId="5">#REF!</definedName>
    <definedName name="imp_R" localSheetId="6">#REF!</definedName>
    <definedName name="imp_R" localSheetId="7">#REF!</definedName>
    <definedName name="imp_R" localSheetId="3">#REF!</definedName>
    <definedName name="imp_R">#REF!</definedName>
    <definedName name="_xlnm.Print_Titles" localSheetId="4">'1 - DESAM'!$1:$4</definedName>
    <definedName name="_xlnm.Print_Titles" localSheetId="13">'10-MET'!$1:$4</definedName>
    <definedName name="_xlnm.Print_Titles" localSheetId="14">'11- MINT'!$1:$4</definedName>
    <definedName name="_xlnm.Print_Titles" localSheetId="15">'12-CLOI FP'!$1:$4</definedName>
    <definedName name="_xlnm.Print_Titles" localSheetId="16">'13-SSOU'!$1:$4</definedName>
    <definedName name="_xlnm.Print_Titles" localSheetId="17">'14-CARR'!$1:$4</definedName>
    <definedName name="_xlnm.Print_Titles" localSheetId="18">'15.1-PLOM'!$1:$4</definedName>
    <definedName name="_xlnm.Print_Titles" localSheetId="19">'15.2-CVC'!$1:$4</definedName>
    <definedName name="_xlnm.Print_Titles" localSheetId="20">'16-FM'!$1:$4</definedName>
    <definedName name="_xlnm.Print_Titles" localSheetId="21">'17-ELEC'!$1:$4</definedName>
    <definedName name="_xlnm.Print_Titles" localSheetId="22">'18-RAIL'!$1:$4</definedName>
    <definedName name="_xlnm.Print_Titles" localSheetId="23">'19-VRD'!$1:$4</definedName>
    <definedName name="_xlnm.Print_Titles" localSheetId="5">'2 -TP DR'!$1:$4</definedName>
    <definedName name="_xlnm.Print_Titles" localSheetId="24">'20-EV CLOTURES '!$1:$4</definedName>
    <definedName name="_xlnm.Print_Titles" localSheetId="6">'3-TERR'!$1:$4</definedName>
    <definedName name="_xlnm.Print_Titles" localSheetId="7">'4-DEMOL'!$1:$4</definedName>
    <definedName name="_xlnm.Print_Titles" localSheetId="8">'5-GO'!$1:$4</definedName>
    <definedName name="_xlnm.Print_Titles" localSheetId="9">'6-CHARP COUV'!$1:$4</definedName>
    <definedName name="_xlnm.Print_Titles" localSheetId="10">'7-ETAN'!$1:$4</definedName>
    <definedName name="_xlnm.Print_Titles" localSheetId="11">'8-FAC'!$1:$4</definedName>
    <definedName name="_xlnm.Print_Titles" localSheetId="12">'9-MEXT'!$1:$4</definedName>
    <definedName name="indices">[14]Synthèse!$D$6:$H$23,[14]Synthèse!$D$27:$H$44,[14]Synthèse!$D$48:$H$65,[14]Synthèse!$D$69:$H$86,[14]Synthèse!$D$90:$H$107,[14]Synthèse!$D$111:$H$128,[14]Synthèse!$D$132:$H$149,[14]Synthèse!$D$153:$H$170,[14]Synthèse!$D$174:$H$191</definedName>
    <definedName name="isa">#N/A</definedName>
    <definedName name="jh" localSheetId="4">[28]!OptionButton3_Click</definedName>
    <definedName name="jh" localSheetId="13">[28]!OptionButton3_Click</definedName>
    <definedName name="jh" localSheetId="14">[28]!OptionButton3_Click</definedName>
    <definedName name="jh" localSheetId="15">[28]!OptionButton3_Click</definedName>
    <definedName name="jh" localSheetId="16">[28]!OptionButton3_Click</definedName>
    <definedName name="jh" localSheetId="17">[28]!OptionButton3_Click</definedName>
    <definedName name="jh" localSheetId="18">[28]!OptionButton3_Click</definedName>
    <definedName name="jh" localSheetId="19">[28]!OptionButton3_Click</definedName>
    <definedName name="jh" localSheetId="20">[28]!OptionButton3_Click</definedName>
    <definedName name="jh" localSheetId="21">[28]!OptionButton3_Click</definedName>
    <definedName name="jh" localSheetId="22">[28]!OptionButton3_Click</definedName>
    <definedName name="jh" localSheetId="23">[28]!OptionButton3_Click</definedName>
    <definedName name="jh" localSheetId="5">[28]!OptionButton3_Click</definedName>
    <definedName name="jh" localSheetId="24">[28]!OptionButton3_Click</definedName>
    <definedName name="jh" localSheetId="6">[28]!OptionButton3_Click</definedName>
    <definedName name="jh" localSheetId="7">[28]!OptionButton3_Click</definedName>
    <definedName name="jh" localSheetId="9">[28]!OptionButton3_Click</definedName>
    <definedName name="jh" localSheetId="12">[28]!OptionButton3_Click</definedName>
    <definedName name="jh" localSheetId="3">[28]!OptionButton3_Click</definedName>
    <definedName name="jh">[28]!OptionButton3_Click</definedName>
    <definedName name="KMO" localSheetId="4">#REF!</definedName>
    <definedName name="KMO" localSheetId="5">#REF!</definedName>
    <definedName name="KMO" localSheetId="6">#REF!</definedName>
    <definedName name="KMO" localSheetId="7">#REF!</definedName>
    <definedName name="KMO" localSheetId="3">#REF!</definedName>
    <definedName name="KMO">#REF!</definedName>
    <definedName name="KV" localSheetId="4">#REF!</definedName>
    <definedName name="KV" localSheetId="5">#REF!</definedName>
    <definedName name="KV" localSheetId="6">#REF!</definedName>
    <definedName name="KV" localSheetId="7">#REF!</definedName>
    <definedName name="KV" localSheetId="3">#REF!</definedName>
    <definedName name="KV">#REF!</definedName>
    <definedName name="KW" localSheetId="4">'[30]Liste de consommateur'!#REF!</definedName>
    <definedName name="KW" localSheetId="5">'[30]Liste de consommateur'!#REF!</definedName>
    <definedName name="KW" localSheetId="6">'[30]Liste de consommateur'!#REF!</definedName>
    <definedName name="KW" localSheetId="7">'[30]Liste de consommateur'!#REF!</definedName>
    <definedName name="KW" localSheetId="3">'[30]Liste de consommateur'!#REF!</definedName>
    <definedName name="KW">'[30]Liste de consommateur'!#REF!</definedName>
    <definedName name="liste_bat">OFFSET('[9]0 - données d''entrée'!$B$25:$B$40,0,0,COUNTA('[9]0 - données d''entrée'!$B$25:$B$40))</definedName>
    <definedName name="liste1">OFFSET('[31]BD GER'!$B$5,0,0,COUNTA('[31]BD GER'!$B:$B))</definedName>
    <definedName name="liste10">OFFSET('[31]BD GER'!$AC$5,0,0,COUNTA('[31]BD GER'!$AC:$AC))</definedName>
    <definedName name="liste11">OFFSET('[31]BD GER'!$AF$5,0,0,COUNTA('[31]BD GER'!$AF:$AF))</definedName>
    <definedName name="Liste12">OFFSET('[31]BD GER'!$AI$5,0,0,COUNTA('[31]BD GER'!$AI:$AI))</definedName>
    <definedName name="liste13">OFFSET('[31]BD GER'!$AL$5,0,0,COUNTA('[31]BD GER'!$AL:$AL))</definedName>
    <definedName name="Liste14">OFFSET('[31]BD GER'!$AO$5,0,0,COUNTA('[31]BD GER'!$AO:$AO))</definedName>
    <definedName name="liste2">OFFSET('[31]BD GER'!$E$5,0,0,COUNTA('[31]BD GER'!$E:$E))</definedName>
    <definedName name="liste3">OFFSET('[31]BD GER'!$H$5,0,0,COUNTA('[31]BD GER'!$H:$H))</definedName>
    <definedName name="liste4">OFFSET('[31]BD GER'!$K$5,0,0,COUNTA('[31]BD GER'!$K:$K))</definedName>
    <definedName name="liste5">OFFSET('[31]BD GER'!$N$5,0,0,COUNTA('[31]BD GER'!$N:$N))</definedName>
    <definedName name="liste6">OFFSET('[31]BD GER'!$Q$5,0,0,COUNTA('[31]BD GER'!$Q:$Q))</definedName>
    <definedName name="liste7">OFFSET('[31]BD GER'!$T$5,0,0,COUNTA('[31]BD GER'!$T:$T))</definedName>
    <definedName name="liste8">OFFSET('[31]BD GER'!$W$5,0,0,COUNTA('[31]BD GER'!$W:$W))</definedName>
    <definedName name="liste9">OFFSET('[31]BD GER'!$Z$5,0,0,COUNTA('[31]BD GER'!$Z:$Z))</definedName>
    <definedName name="llkjlkjlk" localSheetId="4">#REF!</definedName>
    <definedName name="llkjlkjlk" localSheetId="5">#REF!</definedName>
    <definedName name="llkjlkjlk" localSheetId="6">#REF!</definedName>
    <definedName name="llkjlkjlk" localSheetId="7">#REF!</definedName>
    <definedName name="llkjlkjlk" localSheetId="3">#REF!</definedName>
    <definedName name="llkjlkjlk">#REF!</definedName>
    <definedName name="Lot" localSheetId="4">#REF!</definedName>
    <definedName name="Lot" localSheetId="5">#REF!</definedName>
    <definedName name="Lot" localSheetId="6">#REF!</definedName>
    <definedName name="Lot" localSheetId="7">#REF!</definedName>
    <definedName name="Lot" localSheetId="3">#REF!</definedName>
    <definedName name="Lot">#REF!</definedName>
    <definedName name="m" localSheetId="4">'[5]DPGF LOT 1 à 9'!#REF!</definedName>
    <definedName name="m" localSheetId="5">'[5]DPGF LOT 1 à 9'!#REF!</definedName>
    <definedName name="m" localSheetId="6">'[5]DPGF LOT 1 à 9'!#REF!</definedName>
    <definedName name="m" localSheetId="7">'[5]DPGF LOT 1 à 9'!#REF!</definedName>
    <definedName name="m" localSheetId="3">'[5]DPGF LOT 1 à 9'!#REF!</definedName>
    <definedName name="m">'[5]DPGF LOT 1 à 9'!#REF!</definedName>
    <definedName name="maite" hidden="1">{#N/A,#N/A,FALSE,"Plan"}</definedName>
    <definedName name="MARQUAGE">[16]EWS11!$B$7,[16]EWS11!$B$13:$G$18</definedName>
    <definedName name="mart" localSheetId="4">#REF!</definedName>
    <definedName name="mart" localSheetId="5">#REF!</definedName>
    <definedName name="mart" localSheetId="6">#REF!</definedName>
    <definedName name="mart" localSheetId="7">#REF!</definedName>
    <definedName name="mart" localSheetId="3">#REF!</definedName>
    <definedName name="mart">#REF!</definedName>
    <definedName name="MECANI" localSheetId="4">#REF!</definedName>
    <definedName name="MECANI" localSheetId="5">#REF!</definedName>
    <definedName name="MECANI" localSheetId="6">#REF!</definedName>
    <definedName name="MECANI" localSheetId="7">#REF!</definedName>
    <definedName name="MECANI" localSheetId="3">#REF!</definedName>
    <definedName name="MECANI">#REF!</definedName>
    <definedName name="Menu" localSheetId="4">[32]!Menu</definedName>
    <definedName name="Menu" localSheetId="13">[32]!Menu</definedName>
    <definedName name="Menu" localSheetId="14">[32]!Menu</definedName>
    <definedName name="Menu" localSheetId="15">[32]!Menu</definedName>
    <definedName name="Menu" localSheetId="16">[32]!Menu</definedName>
    <definedName name="Menu" localSheetId="17">[32]!Menu</definedName>
    <definedName name="Menu" localSheetId="18">[32]!Menu</definedName>
    <definedName name="Menu" localSheetId="19">[32]!Menu</definedName>
    <definedName name="Menu" localSheetId="20">[32]!Menu</definedName>
    <definedName name="Menu" localSheetId="21">[32]!Menu</definedName>
    <definedName name="Menu" localSheetId="22">[32]!Menu</definedName>
    <definedName name="Menu" localSheetId="23">[32]!Menu</definedName>
    <definedName name="Menu" localSheetId="5">[32]!Menu</definedName>
    <definedName name="Menu" localSheetId="24">[32]!Menu</definedName>
    <definedName name="Menu" localSheetId="6">[32]!Menu</definedName>
    <definedName name="Menu" localSheetId="7">[32]!Menu</definedName>
    <definedName name="Menu" localSheetId="9">[32]!Menu</definedName>
    <definedName name="Menu" localSheetId="12">[32]!Menu</definedName>
    <definedName name="Menu" localSheetId="3">[32]!Menu</definedName>
    <definedName name="Menu">[32]!Menu</definedName>
    <definedName name="Mesures" localSheetId="4">[33]BL!#REF!</definedName>
    <definedName name="Mesures" localSheetId="5">[33]BL!#REF!</definedName>
    <definedName name="Mesures" localSheetId="6">[33]BL!#REF!</definedName>
    <definedName name="Mesures" localSheetId="7">[33]BL!#REF!</definedName>
    <definedName name="Mesures" localSheetId="3">[33]BL!#REF!</definedName>
    <definedName name="Mesures">[33]BL!#REF!</definedName>
    <definedName name="Mesures_divers" localSheetId="4">[33]BL!#REF!</definedName>
    <definedName name="Mesures_divers" localSheetId="5">[33]BL!#REF!</definedName>
    <definedName name="Mesures_divers" localSheetId="6">[33]BL!#REF!</definedName>
    <definedName name="Mesures_divers" localSheetId="7">[33]BL!#REF!</definedName>
    <definedName name="Mesures_divers" localSheetId="3">[33]BL!#REF!</definedName>
    <definedName name="Mesures_divers">[33]BL!#REF!</definedName>
    <definedName name="MOTEURS" localSheetId="4">'[30]Liste de consommateur'!#REF!</definedName>
    <definedName name="MOTEURS" localSheetId="5">'[30]Liste de consommateur'!#REF!</definedName>
    <definedName name="MOTEURS" localSheetId="6">'[30]Liste de consommateur'!#REF!</definedName>
    <definedName name="MOTEURS" localSheetId="7">'[30]Liste de consommateur'!#REF!</definedName>
    <definedName name="MOTEURS" localSheetId="3">'[30]Liste de consommateur'!#REF!</definedName>
    <definedName name="MOTEURS">'[30]Liste de consommateur'!#REF!</definedName>
    <definedName name="MoyensLevage_C">[14]Grille!$J$64:$J$70</definedName>
    <definedName name="MoyensLevage_F">[14]Grille!$K$64:$K$70</definedName>
    <definedName name="MoyensLevage_MC">[14]Grille!$O$64:$O$70</definedName>
    <definedName name="MoyensLevage_MPN">[14]Grille!$P$64:$P$70</definedName>
    <definedName name="MoyensLevage_MR">[14]Grille!$M$64:$M$70</definedName>
    <definedName name="MoyensLevage_PF">[14]Grille!$L$64:$L$70</definedName>
    <definedName name="MoyensLevage2_C">[14]Grille!$S$64:$S$70</definedName>
    <definedName name="MoyensLevage2_F">[14]Grille!$T$64:$T$70</definedName>
    <definedName name="MoyensLevage2_MC">[14]Grille!$W$64:$W$70</definedName>
    <definedName name="MoyensLevage2_MPN">[14]Grille!$X$64:$X$70</definedName>
    <definedName name="MoyensLevage2_MR">[14]Grille!$V$64:$V$70</definedName>
    <definedName name="MoyensLevage2_PF">[14]Grille!$U$64:$U$70</definedName>
    <definedName name="MUR_CELLIER_COTE_CHATEAU" localSheetId="4">#REF!</definedName>
    <definedName name="MUR_CELLIER_COTE_CHATEAU" localSheetId="5">#REF!</definedName>
    <definedName name="MUR_CELLIER_COTE_CHATEAU" localSheetId="6">#REF!</definedName>
    <definedName name="MUR_CELLIER_COTE_CHATEAU" localSheetId="7">#REF!</definedName>
    <definedName name="MUR_CELLIER_COTE_CHATEAU" localSheetId="3">#REF!</definedName>
    <definedName name="MUR_CELLIER_COTE_CHATEAU">#REF!</definedName>
    <definedName name="MURS_GRILLES_VOLETS_DESCENTES_EP" localSheetId="4">#REF!</definedName>
    <definedName name="MURS_GRILLES_VOLETS_DESCENTES_EP" localSheetId="5">#REF!</definedName>
    <definedName name="MURS_GRILLES_VOLETS_DESCENTES_EP" localSheetId="6">#REF!</definedName>
    <definedName name="MURS_GRILLES_VOLETS_DESCENTES_EP" localSheetId="7">#REF!</definedName>
    <definedName name="MURS_GRILLES_VOLETS_DESCENTES_EP" localSheetId="3">#REF!</definedName>
    <definedName name="MURS_GRILLES_VOLETS_DESCENTES_EP">#REF!</definedName>
    <definedName name="N" localSheetId="4">#REF!</definedName>
    <definedName name="N" localSheetId="5">#REF!</definedName>
    <definedName name="N" localSheetId="6">#REF!</definedName>
    <definedName name="N" localSheetId="7">#REF!</definedName>
    <definedName name="N" localSheetId="3">#REF!</definedName>
    <definedName name="N">#REF!</definedName>
    <definedName name="n__514_A" localSheetId="4">#REF!</definedName>
    <definedName name="n__514_A" localSheetId="5">#REF!</definedName>
    <definedName name="n__514_A" localSheetId="6">#REF!</definedName>
    <definedName name="n__514_A" localSheetId="7">#REF!</definedName>
    <definedName name="n__514_A" localSheetId="3">#REF!</definedName>
    <definedName name="n__514_A">#REF!</definedName>
    <definedName name="nabil" hidden="1">{#N/A,#N/A,FALSE,"Plan"}</definedName>
    <definedName name="nbnhbjhgjhghjg" hidden="1">{#N/A,#N/A,FALSE,"Plan"}</definedName>
    <definedName name="ni" hidden="1">{#N/A,#N/A,FALSE,"Plan"}</definedName>
    <definedName name="nil">#N/A</definedName>
    <definedName name="njkl" hidden="1">{#N/A,#N/A,FALSE,"Plan"}</definedName>
    <definedName name="Numéro">#N/A</definedName>
    <definedName name="OOO" localSheetId="4">#REF!</definedName>
    <definedName name="OOO" localSheetId="5">#REF!</definedName>
    <definedName name="OOO" localSheetId="6">#REF!</definedName>
    <definedName name="OOO" localSheetId="7">#REF!</definedName>
    <definedName name="OOO" localSheetId="3">#REF!</definedName>
    <definedName name="OOO">#REF!</definedName>
    <definedName name="open1" localSheetId="4">[17]!open1</definedName>
    <definedName name="open1" localSheetId="13">[17]!open1</definedName>
    <definedName name="open1" localSheetId="14">[17]!open1</definedName>
    <definedName name="open1" localSheetId="15">[17]!open1</definedName>
    <definedName name="open1" localSheetId="16">[17]!open1</definedName>
    <definedName name="open1" localSheetId="17">[17]!open1</definedName>
    <definedName name="open1" localSheetId="18">[17]!open1</definedName>
    <definedName name="open1" localSheetId="19">[17]!open1</definedName>
    <definedName name="open1" localSheetId="20">[17]!open1</definedName>
    <definedName name="open1" localSheetId="21">[17]!open1</definedName>
    <definedName name="open1" localSheetId="22">[17]!open1</definedName>
    <definedName name="open1" localSheetId="23">[17]!open1</definedName>
    <definedName name="open1" localSheetId="5">[17]!open1</definedName>
    <definedName name="open1" localSheetId="24">[17]!open1</definedName>
    <definedName name="open1" localSheetId="6">[17]!open1</definedName>
    <definedName name="open1" localSheetId="7">[17]!open1</definedName>
    <definedName name="open1" localSheetId="9">[17]!open1</definedName>
    <definedName name="open1" localSheetId="12">[17]!open1</definedName>
    <definedName name="open1" localSheetId="3">[17]!open1</definedName>
    <definedName name="open1">[17]!open1</definedName>
    <definedName name="OptionButton1_Click" localSheetId="4">[34]!OptionButton1_Click</definedName>
    <definedName name="OptionButton1_Click" localSheetId="13">[34]!OptionButton1_Click</definedName>
    <definedName name="OptionButton1_Click" localSheetId="14">[34]!OptionButton1_Click</definedName>
    <definedName name="OptionButton1_Click" localSheetId="15">[34]!OptionButton1_Click</definedName>
    <definedName name="OptionButton1_Click" localSheetId="16">[34]!OptionButton1_Click</definedName>
    <definedName name="OptionButton1_Click" localSheetId="17">[34]!OptionButton1_Click</definedName>
    <definedName name="OptionButton1_Click" localSheetId="18">[34]!OptionButton1_Click</definedName>
    <definedName name="OptionButton1_Click" localSheetId="19">[34]!OptionButton1_Click</definedName>
    <definedName name="OptionButton1_Click" localSheetId="20">[34]!OptionButton1_Click</definedName>
    <definedName name="OptionButton1_Click" localSheetId="21">[34]!OptionButton1_Click</definedName>
    <definedName name="OptionButton1_Click" localSheetId="22">[34]!OptionButton1_Click</definedName>
    <definedName name="OptionButton1_Click" localSheetId="23">[34]!OptionButton1_Click</definedName>
    <definedName name="OptionButton1_Click" localSheetId="5">[34]!OptionButton1_Click</definedName>
    <definedName name="OptionButton1_Click" localSheetId="24">[34]!OptionButton1_Click</definedName>
    <definedName name="OptionButton1_Click" localSheetId="6">[34]!OptionButton1_Click</definedName>
    <definedName name="OptionButton1_Click" localSheetId="7">[34]!OptionButton1_Click</definedName>
    <definedName name="OptionButton1_Click" localSheetId="9">[34]!OptionButton1_Click</definedName>
    <definedName name="OptionButton1_Click" localSheetId="12">[34]!OptionButton1_Click</definedName>
    <definedName name="OptionButton1_Click" localSheetId="3">[34]!OptionButton1_Click</definedName>
    <definedName name="OptionButton1_Click">[34]!OptionButton1_Click</definedName>
    <definedName name="OptionButton2_Click" localSheetId="4">[34]!OptionButton2_Click</definedName>
    <definedName name="OptionButton2_Click" localSheetId="13">[34]!OptionButton2_Click</definedName>
    <definedName name="OptionButton2_Click" localSheetId="14">[34]!OptionButton2_Click</definedName>
    <definedName name="OptionButton2_Click" localSheetId="15">[34]!OptionButton2_Click</definedName>
    <definedName name="OptionButton2_Click" localSheetId="16">[34]!OptionButton2_Click</definedName>
    <definedName name="OptionButton2_Click" localSheetId="17">[34]!OptionButton2_Click</definedName>
    <definedName name="OptionButton2_Click" localSheetId="18">[34]!OptionButton2_Click</definedName>
    <definedName name="OptionButton2_Click" localSheetId="19">[34]!OptionButton2_Click</definedName>
    <definedName name="OptionButton2_Click" localSheetId="20">[34]!OptionButton2_Click</definedName>
    <definedName name="OptionButton2_Click" localSheetId="21">[34]!OptionButton2_Click</definedName>
    <definedName name="OptionButton2_Click" localSheetId="22">[34]!OptionButton2_Click</definedName>
    <definedName name="OptionButton2_Click" localSheetId="23">[34]!OptionButton2_Click</definedName>
    <definedName name="OptionButton2_Click" localSheetId="5">[34]!OptionButton2_Click</definedName>
    <definedName name="OptionButton2_Click" localSheetId="24">[34]!OptionButton2_Click</definedName>
    <definedName name="OptionButton2_Click" localSheetId="6">[34]!OptionButton2_Click</definedName>
    <definedName name="OptionButton2_Click" localSheetId="7">[34]!OptionButton2_Click</definedName>
    <definedName name="OptionButton2_Click" localSheetId="9">[34]!OptionButton2_Click</definedName>
    <definedName name="OptionButton2_Click" localSheetId="12">[34]!OptionButton2_Click</definedName>
    <definedName name="OptionButton2_Click" localSheetId="3">[34]!OptionButton2_Click</definedName>
    <definedName name="OptionButton2_Click">[34]!OptionButton2_Click</definedName>
    <definedName name="OptionButton3_Click" localSheetId="4">[34]!OptionButton3_Click</definedName>
    <definedName name="OptionButton3_Click" localSheetId="13">[34]!OptionButton3_Click</definedName>
    <definedName name="OptionButton3_Click" localSheetId="14">[34]!OptionButton3_Click</definedName>
    <definedName name="OptionButton3_Click" localSheetId="15">[34]!OptionButton3_Click</definedName>
    <definedName name="OptionButton3_Click" localSheetId="16">[34]!OptionButton3_Click</definedName>
    <definedName name="OptionButton3_Click" localSheetId="17">[34]!OptionButton3_Click</definedName>
    <definedName name="OptionButton3_Click" localSheetId="18">[34]!OptionButton3_Click</definedName>
    <definedName name="OptionButton3_Click" localSheetId="19">[34]!OptionButton3_Click</definedName>
    <definedName name="OptionButton3_Click" localSheetId="20">[34]!OptionButton3_Click</definedName>
    <definedName name="OptionButton3_Click" localSheetId="21">[34]!OptionButton3_Click</definedName>
    <definedName name="OptionButton3_Click" localSheetId="22">[34]!OptionButton3_Click</definedName>
    <definedName name="OptionButton3_Click" localSheetId="23">[34]!OptionButton3_Click</definedName>
    <definedName name="OptionButton3_Click" localSheetId="5">[34]!OptionButton3_Click</definedName>
    <definedName name="OptionButton3_Click" localSheetId="24">[34]!OptionButton3_Click</definedName>
    <definedName name="OptionButton3_Click" localSheetId="6">[34]!OptionButton3_Click</definedName>
    <definedName name="OptionButton3_Click" localSheetId="7">[34]!OptionButton3_Click</definedName>
    <definedName name="OptionButton3_Click" localSheetId="9">[34]!OptionButton3_Click</definedName>
    <definedName name="OptionButton3_Click" localSheetId="12">[34]!OptionButton3_Click</definedName>
    <definedName name="OptionButton3_Click" localSheetId="3">[34]!OptionButton3_Click</definedName>
    <definedName name="OptionButton3_Click">[34]!OptionButton3_Click</definedName>
    <definedName name="P" localSheetId="4">#REF!,#REF!,#REF!</definedName>
    <definedName name="P" localSheetId="5">#REF!,#REF!,#REF!</definedName>
    <definedName name="P" localSheetId="6">#REF!,#REF!,#REF!</definedName>
    <definedName name="P" localSheetId="7">#REF!,#REF!,#REF!</definedName>
    <definedName name="P" localSheetId="3">#REF!,#REF!,#REF!</definedName>
    <definedName name="P">#REF!,#REF!,#REF!</definedName>
    <definedName name="page1" hidden="1">{#N/A,#N/A,FALSE,"Plan"}</definedName>
    <definedName name="pap" hidden="1">{#N/A,#N/A,FALSE,"Plan"}</definedName>
    <definedName name="PEINTURES_VOILES" localSheetId="4">#REF!</definedName>
    <definedName name="PEINTURES_VOILES" localSheetId="5">#REF!</definedName>
    <definedName name="PEINTURES_VOILES" localSheetId="6">#REF!</definedName>
    <definedName name="PEINTURES_VOILES" localSheetId="7">#REF!</definedName>
    <definedName name="PEINTURES_VOILES" localSheetId="3">#REF!</definedName>
    <definedName name="PEINTURES_VOILES">#REF!</definedName>
    <definedName name="PER" localSheetId="4">#REF!</definedName>
    <definedName name="PER" localSheetId="5">#REF!</definedName>
    <definedName name="PER" localSheetId="6">#REF!</definedName>
    <definedName name="PER" localSheetId="7">#REF!</definedName>
    <definedName name="PER" localSheetId="3">#REF!</definedName>
    <definedName name="PER">#REF!</definedName>
    <definedName name="PIG">'[6]Etude PAM'!$D$12:$D$12</definedName>
    <definedName name="pignon_cellier" localSheetId="4">#REF!</definedName>
    <definedName name="pignon_cellier" localSheetId="5">#REF!</definedName>
    <definedName name="pignon_cellier" localSheetId="6">#REF!</definedName>
    <definedName name="pignon_cellier" localSheetId="7">#REF!</definedName>
    <definedName name="pignon_cellier" localSheetId="3">#REF!</definedName>
    <definedName name="pignon_cellier">#REF!</definedName>
    <definedName name="pignon_chaufferie" localSheetId="4">#REF!</definedName>
    <definedName name="pignon_chaufferie" localSheetId="5">#REF!</definedName>
    <definedName name="pignon_chaufferie" localSheetId="6">#REF!</definedName>
    <definedName name="pignon_chaufferie" localSheetId="7">#REF!</definedName>
    <definedName name="pignon_chaufferie" localSheetId="3">#REF!</definedName>
    <definedName name="pignon_chaufferie">#REF!</definedName>
    <definedName name="PIGNON_CLASSES_COTE_CHATEAU" localSheetId="4">#REF!</definedName>
    <definedName name="PIGNON_CLASSES_COTE_CHATEAU" localSheetId="5">#REF!</definedName>
    <definedName name="PIGNON_CLASSES_COTE_CHATEAU" localSheetId="6">#REF!</definedName>
    <definedName name="PIGNON_CLASSES_COTE_CHATEAU" localSheetId="7">#REF!</definedName>
    <definedName name="PIGNON_CLASSES_COTE_CHATEAU" localSheetId="3">#REF!</definedName>
    <definedName name="PIGNON_CLASSES_COTE_CHATEAU">#REF!</definedName>
    <definedName name="PLAF">'[6]Etude PAM'!$D$162:$D$162</definedName>
    <definedName name="PLAN">'[6]Etude PAM'!$D$127:$D$127</definedName>
    <definedName name="Plomberie_C">[14]Grille!$J$58:$J$62</definedName>
    <definedName name="Plomberie_F">[14]Grille!$K$58:$K$62</definedName>
    <definedName name="Plomberie_MC">[14]Grille!$O$58:$O$62</definedName>
    <definedName name="Plomberie_MPN">[14]Grille!$P$58:$P$62</definedName>
    <definedName name="Plomberie_MR">[14]Grille!$M$58:$M$62</definedName>
    <definedName name="Plomberie_PF">[14]Grille!$L$58:$L$62</definedName>
    <definedName name="Plomberie2_C">[14]Grille!$S$58:$S$62</definedName>
    <definedName name="Plomberie2_F">[14]Grille!$T$58:$T$62</definedName>
    <definedName name="Plomberie2_MC">[14]Grille!$W$58:$W$62</definedName>
    <definedName name="Plomberie2_MPN">[14]Grille!$X$58:$X$62</definedName>
    <definedName name="Plomberie2_MR">[14]Grille!$V$58:$V$62</definedName>
    <definedName name="Plomberie2_PF">[14]Grille!$U$58:$U$62</definedName>
    <definedName name="pmo" localSheetId="4">#REF!</definedName>
    <definedName name="pmo" localSheetId="5">#REF!</definedName>
    <definedName name="pmo" localSheetId="6">#REF!</definedName>
    <definedName name="pmo" localSheetId="7">#REF!</definedName>
    <definedName name="pmo" localSheetId="3">#REF!</definedName>
    <definedName name="pmo">#REF!</definedName>
    <definedName name="PRIX" localSheetId="4">#REF!</definedName>
    <definedName name="PRIX" localSheetId="5">#REF!</definedName>
    <definedName name="PRIX" localSheetId="6">#REF!</definedName>
    <definedName name="PRIX" localSheetId="7">#REF!</definedName>
    <definedName name="PRIX" localSheetId="3">#REF!</definedName>
    <definedName name="PRIX">#REF!</definedName>
    <definedName name="Prix_Unitaire">#N/A</definedName>
    <definedName name="Programmation" localSheetId="4">[33]BL!#REF!</definedName>
    <definedName name="Programmation" localSheetId="5">[33]BL!#REF!</definedName>
    <definedName name="Programmation" localSheetId="6">[33]BL!#REF!</definedName>
    <definedName name="Programmation" localSheetId="7">[33]BL!#REF!</definedName>
    <definedName name="Programmation" localSheetId="3">[33]BL!#REF!</definedName>
    <definedName name="Programmation">[33]BL!#REF!</definedName>
    <definedName name="Programme_Bactéries" localSheetId="4">[33]BL!#REF!</definedName>
    <definedName name="Programme_Bactéries" localSheetId="5">[33]BL!#REF!</definedName>
    <definedName name="Programme_Bactéries" localSheetId="6">[33]BL!#REF!</definedName>
    <definedName name="Programme_Bactéries" localSheetId="7">[33]BL!#REF!</definedName>
    <definedName name="Programme_Bactéries" localSheetId="3">[33]BL!#REF!</definedName>
    <definedName name="Programme_Bactéries">[33]BL!#REF!</definedName>
    <definedName name="Programme_vibrations" localSheetId="4">[33]BL!#REF!</definedName>
    <definedName name="Programme_vibrations" localSheetId="5">[33]BL!#REF!</definedName>
    <definedName name="Programme_vibrations" localSheetId="6">[33]BL!#REF!</definedName>
    <definedName name="Programme_vibrations" localSheetId="7">[33]BL!#REF!</definedName>
    <definedName name="Programme_vibrations" localSheetId="3">[33]BL!#REF!</definedName>
    <definedName name="Programme_vibrations">[33]BL!#REF!</definedName>
    <definedName name="qs" localSheetId="4">#REF!</definedName>
    <definedName name="qs" localSheetId="5">#REF!</definedName>
    <definedName name="qs" localSheetId="6">#REF!</definedName>
    <definedName name="qs" localSheetId="7">#REF!</definedName>
    <definedName name="qs" localSheetId="3">#REF!</definedName>
    <definedName name="qs">#REF!</definedName>
    <definedName name="RCF">"Groupe 534"</definedName>
    <definedName name="RECAPITULATIF" localSheetId="4">#REF!</definedName>
    <definedName name="RECAPITULATIF" localSheetId="5">#REF!</definedName>
    <definedName name="RECAPITULATIF" localSheetId="6">#REF!</definedName>
    <definedName name="RECAPITULATIF" localSheetId="7">#REF!</definedName>
    <definedName name="RECAPITULATIF" localSheetId="3">#REF!</definedName>
    <definedName name="RECAPITULATIF">#REF!</definedName>
    <definedName name="RECLAIM">[16]EWS11!$B$7,[16]EWS11!$B$7:$G$12</definedName>
    <definedName name="REFD" localSheetId="4">#REF!</definedName>
    <definedName name="REFD" localSheetId="5">#REF!</definedName>
    <definedName name="REFD" localSheetId="6">#REF!</definedName>
    <definedName name="REFD" localSheetId="7">#REF!</definedName>
    <definedName name="REFD" localSheetId="3">#REF!</definedName>
    <definedName name="REFD">#REF!</definedName>
    <definedName name="REFECTION_DES_PEINTURES" localSheetId="4">#REF!</definedName>
    <definedName name="REFECTION_DES_PEINTURES" localSheetId="5">#REF!</definedName>
    <definedName name="REFECTION_DES_PEINTURES" localSheetId="6">#REF!</definedName>
    <definedName name="REFECTION_DES_PEINTURES" localSheetId="7">#REF!</definedName>
    <definedName name="REFECTION_DES_PEINTURES" localSheetId="3">#REF!</definedName>
    <definedName name="REFECTION_DES_PEINTURES">#REF!</definedName>
    <definedName name="Remarque" localSheetId="4">[13]!Remarque</definedName>
    <definedName name="Remarque" localSheetId="13">[13]!Remarque</definedName>
    <definedName name="Remarque" localSheetId="14">[13]!Remarque</definedName>
    <definedName name="Remarque" localSheetId="15">[13]!Remarque</definedName>
    <definedName name="Remarque" localSheetId="16">[13]!Remarque</definedName>
    <definedName name="Remarque" localSheetId="17">[13]!Remarque</definedName>
    <definedName name="Remarque" localSheetId="18">[13]!Remarque</definedName>
    <definedName name="Remarque" localSheetId="19">[13]!Remarque</definedName>
    <definedName name="Remarque" localSheetId="20">[13]!Remarque</definedName>
    <definedName name="Remarque" localSheetId="21">[13]!Remarque</definedName>
    <definedName name="Remarque" localSheetId="22">[13]!Remarque</definedName>
    <definedName name="Remarque" localSheetId="23">[13]!Remarque</definedName>
    <definedName name="Remarque" localSheetId="5">[13]!Remarque</definedName>
    <definedName name="Remarque" localSheetId="24">[13]!Remarque</definedName>
    <definedName name="Remarque" localSheetId="6">[13]!Remarque</definedName>
    <definedName name="Remarque" localSheetId="7">[13]!Remarque</definedName>
    <definedName name="Remarque" localSheetId="9">[13]!Remarque</definedName>
    <definedName name="Remarque" localSheetId="12">[13]!Remarque</definedName>
    <definedName name="Remarque" localSheetId="3">[13]!Remarque</definedName>
    <definedName name="Remarque">[13]!Remarque</definedName>
    <definedName name="res">#N/A</definedName>
    <definedName name="Reset" localSheetId="4">[35]!Reset</definedName>
    <definedName name="Reset" localSheetId="13">[35]!Reset</definedName>
    <definedName name="Reset" localSheetId="14">[35]!Reset</definedName>
    <definedName name="Reset" localSheetId="15">[35]!Reset</definedName>
    <definedName name="Reset" localSheetId="16">[35]!Reset</definedName>
    <definedName name="Reset" localSheetId="17">[35]!Reset</definedName>
    <definedName name="Reset" localSheetId="18">[35]!Reset</definedName>
    <definedName name="Reset" localSheetId="19">[35]!Reset</definedName>
    <definedName name="Reset" localSheetId="20">[35]!Reset</definedName>
    <definedName name="Reset" localSheetId="21">[35]!Reset</definedName>
    <definedName name="Reset" localSheetId="22">[35]!Reset</definedName>
    <definedName name="Reset" localSheetId="23">[35]!Reset</definedName>
    <definedName name="Reset" localSheetId="5">[35]!Reset</definedName>
    <definedName name="Reset" localSheetId="24">[35]!Reset</definedName>
    <definedName name="Reset" localSheetId="6">[35]!Reset</definedName>
    <definedName name="Reset" localSheetId="7">[35]!Reset</definedName>
    <definedName name="Reset" localSheetId="9">[35]!Reset</definedName>
    <definedName name="Reset" localSheetId="12">[35]!Reset</definedName>
    <definedName name="Reset" localSheetId="3">[35]!Reset</definedName>
    <definedName name="Reset">[35]!Reset</definedName>
    <definedName name="ret" localSheetId="4">#REF!</definedName>
    <definedName name="ret" localSheetId="5">#REF!</definedName>
    <definedName name="ret" localSheetId="6">#REF!</definedName>
    <definedName name="ret" localSheetId="7">#REF!</definedName>
    <definedName name="ret" localSheetId="3">#REF!</definedName>
    <definedName name="ret">#REF!</definedName>
    <definedName name="retour_cellier" localSheetId="4">#REF!</definedName>
    <definedName name="retour_cellier" localSheetId="5">#REF!</definedName>
    <definedName name="retour_cellier" localSheetId="6">#REF!</definedName>
    <definedName name="retour_cellier" localSheetId="7">#REF!</definedName>
    <definedName name="retour_cellier" localSheetId="3">#REF!</definedName>
    <definedName name="retour_cellier">#REF!</definedName>
    <definedName name="RETOUR_FACADE_COTE_CHATEAU" localSheetId="4">#REF!</definedName>
    <definedName name="RETOUR_FACADE_COTE_CHATEAU" localSheetId="5">#REF!</definedName>
    <definedName name="RETOUR_FACADE_COTE_CHATEAU" localSheetId="6">#REF!</definedName>
    <definedName name="RETOUR_FACADE_COTE_CHATEAU" localSheetId="7">#REF!</definedName>
    <definedName name="RETOUR_FACADE_COTE_CHATEAU" localSheetId="3">#REF!</definedName>
    <definedName name="RETOUR_FACADE_COTE_CHATEAU">#REF!</definedName>
    <definedName name="rev" localSheetId="4">#REF!</definedName>
    <definedName name="rev" localSheetId="5">#REF!</definedName>
    <definedName name="rev" localSheetId="6">#REF!</definedName>
    <definedName name="rev" localSheetId="7">#REF!</definedName>
    <definedName name="rev" localSheetId="3">#REF!</definedName>
    <definedName name="rev">#REF!</definedName>
    <definedName name="REVV" localSheetId="4">#REF!</definedName>
    <definedName name="REVV" localSheetId="5">#REF!</definedName>
    <definedName name="REVV" localSheetId="6">#REF!</definedName>
    <definedName name="REVV" localSheetId="7">#REF!</definedName>
    <definedName name="REVV" localSheetId="3">#REF!</definedName>
    <definedName name="REVV">#REF!</definedName>
    <definedName name="SANIT" localSheetId="4">#REF!</definedName>
    <definedName name="SANIT" localSheetId="5">#REF!</definedName>
    <definedName name="SANIT" localSheetId="6">#REF!</definedName>
    <definedName name="SANIT" localSheetId="7">#REF!</definedName>
    <definedName name="SANIT" localSheetId="3">#REF!</definedName>
    <definedName name="SANIT">#REF!</definedName>
    <definedName name="SASHAB">[16]EWS11!$B$7,[16]EWS11!$B$19:$G$28,[16]EWS11!$H$20:$M$28,[16]EWS11!$H$17:$M$19</definedName>
    <definedName name="Sauvegarde" localSheetId="4">[13]!Sauvegarde</definedName>
    <definedName name="Sauvegarde" localSheetId="13">[13]!Sauvegarde</definedName>
    <definedName name="Sauvegarde" localSheetId="14">[13]!Sauvegarde</definedName>
    <definedName name="Sauvegarde" localSheetId="15">[13]!Sauvegarde</definedName>
    <definedName name="Sauvegarde" localSheetId="16">[13]!Sauvegarde</definedName>
    <definedName name="Sauvegarde" localSheetId="17">[13]!Sauvegarde</definedName>
    <definedName name="Sauvegarde" localSheetId="18">[13]!Sauvegarde</definedName>
    <definedName name="Sauvegarde" localSheetId="19">[13]!Sauvegarde</definedName>
    <definedName name="Sauvegarde" localSheetId="20">[13]!Sauvegarde</definedName>
    <definedName name="Sauvegarde" localSheetId="21">[13]!Sauvegarde</definedName>
    <definedName name="Sauvegarde" localSheetId="22">[13]!Sauvegarde</definedName>
    <definedName name="Sauvegarde" localSheetId="23">[13]!Sauvegarde</definedName>
    <definedName name="Sauvegarde" localSheetId="5">[13]!Sauvegarde</definedName>
    <definedName name="Sauvegarde" localSheetId="24">[13]!Sauvegarde</definedName>
    <definedName name="Sauvegarde" localSheetId="6">[13]!Sauvegarde</definedName>
    <definedName name="Sauvegarde" localSheetId="7">[13]!Sauvegarde</definedName>
    <definedName name="Sauvegarde" localSheetId="9">[13]!Sauvegarde</definedName>
    <definedName name="Sauvegarde" localSheetId="12">[13]!Sauvegarde</definedName>
    <definedName name="Sauvegarde" localSheetId="3">[13]!Sauvegarde</definedName>
    <definedName name="Sauvegarde">[13]!Sauvegarde</definedName>
    <definedName name="SDO">'[9]0 - données d''entrée'!$C$41</definedName>
    <definedName name="sdsdsds" localSheetId="4">#REF!</definedName>
    <definedName name="sdsdsds" localSheetId="5">#REF!</definedName>
    <definedName name="sdsdsds" localSheetId="6">#REF!</definedName>
    <definedName name="sdsdsds" localSheetId="7">#REF!</definedName>
    <definedName name="sdsdsds" localSheetId="3">#REF!</definedName>
    <definedName name="sdsdsds">#REF!</definedName>
    <definedName name="SecondOeuvre_C">[14]Grille!$J$11:$J$23</definedName>
    <definedName name="SecondOeuvre_F">[14]Grille!$K$11:$K$23</definedName>
    <definedName name="SecondOeuvre_MC">[14]Grille!$O$11:$O$23</definedName>
    <definedName name="SecondOeuvre_MPN">[14]Grille!$P$11:$P$23</definedName>
    <definedName name="SecondOeuvre_MR">[14]Grille!$M$11:$M$23</definedName>
    <definedName name="SecondOeuvre_PF">[14]Grille!$L$11:$L$23</definedName>
    <definedName name="SecondOeuvre2_C">[14]Grille!$S$11:$S$23</definedName>
    <definedName name="SecondOeuvre2_F">[14]Grille!$T$11:$T$23</definedName>
    <definedName name="SecondOeuvre2_MC">[14]Grille!$W$11:$W$23</definedName>
    <definedName name="SecondOeuvre2_MPN">[14]Grille!$P$11:$P$23</definedName>
    <definedName name="SecondOeuvre2_MR">[14]Grille!$V$11:$V$23</definedName>
    <definedName name="SecondOeuvre2_PF">[14]Grille!$U$11:$U$23</definedName>
    <definedName name="SécuritéIncendie_C">[14]Grille!$J$77:$J$85</definedName>
    <definedName name="SécuritéIncendie_F">[14]Grille!$K$77:$K$85</definedName>
    <definedName name="SécuritéIncendie_MC">[14]Grille!$O$77:$O$85</definedName>
    <definedName name="SécuritéIncendie_MPN">[14]Grille!$P$77:$P$85</definedName>
    <definedName name="SécuritéIncendie_MR">[14]Grille!$M$77:$M$85</definedName>
    <definedName name="SécuritéIncendie_PF">[14]Grille!$L$77:$L$85</definedName>
    <definedName name="SécuritéIncendie2_C">[14]Grille!$S$77:$S$85</definedName>
    <definedName name="SécuritéIncendie2_F">[14]Grille!$T$77:$T$85</definedName>
    <definedName name="SécuritéIncendie2_MC">[14]Grille!$W$77:$W$85</definedName>
    <definedName name="SécuritéIncendie2_MPN">[14]Grille!$X$77:$X$85</definedName>
    <definedName name="SécuritéIncendie2_MR">[14]Grille!$V$77:$V$85</definedName>
    <definedName name="SécuritéIncendie2_PF">[14]Grille!$U$77:$U$85</definedName>
    <definedName name="sfre" localSheetId="4">#REF!</definedName>
    <definedName name="sfre" localSheetId="5">#REF!</definedName>
    <definedName name="sfre" localSheetId="6">#REF!</definedName>
    <definedName name="sfre" localSheetId="7">#REF!</definedName>
    <definedName name="sfre" localSheetId="3">#REF!</definedName>
    <definedName name="sfre">#REF!</definedName>
    <definedName name="sfv" hidden="1">{"Section B",#N/A,TRUE,"BUILDING"}</definedName>
    <definedName name="SHON">'[36]Bilan surfaces'!$E$17</definedName>
    <definedName name="SOL">'[6]Etude PAM'!$D$876:$D$876</definedName>
    <definedName name="Sonde">"Groupe 535"</definedName>
    <definedName name="steph" hidden="1">{#N/A,#N/A,FALSE,"Plan"}</definedName>
    <definedName name="STORE">[16]EWS11!$B$7,[16]EWS11!$N$17:$P$28</definedName>
    <definedName name="SURHO">'[6]Etude PAM'!$D$14:$D$14</definedName>
    <definedName name="SURI">'[6]Etude PAM'!$D$15:$D$15</definedName>
    <definedName name="tableau_fenêtre" localSheetId="4">#REF!</definedName>
    <definedName name="tableau_fenêtre" localSheetId="5">#REF!</definedName>
    <definedName name="tableau_fenêtre" localSheetId="6">#REF!</definedName>
    <definedName name="tableau_fenêtre" localSheetId="7">#REF!</definedName>
    <definedName name="tableau_fenêtre" localSheetId="3">#REF!</definedName>
    <definedName name="tableau_fenêtre">#REF!</definedName>
    <definedName name="tableau_porte" localSheetId="4">#REF!</definedName>
    <definedName name="tableau_porte" localSheetId="5">#REF!</definedName>
    <definedName name="tableau_porte" localSheetId="6">#REF!</definedName>
    <definedName name="tableau_porte" localSheetId="7">#REF!</definedName>
    <definedName name="tableau_porte" localSheetId="3">#REF!</definedName>
    <definedName name="tableau_porte">#REF!</definedName>
    <definedName name="TATA" localSheetId="4">#REF!</definedName>
    <definedName name="TATA" localSheetId="5">#REF!</definedName>
    <definedName name="TATA" localSheetId="6">#REF!</definedName>
    <definedName name="TATA" localSheetId="7">#REF!</definedName>
    <definedName name="TATA" localSheetId="9">#REF!</definedName>
    <definedName name="TATA" localSheetId="10">#REF!</definedName>
    <definedName name="TATA" localSheetId="0">#REF!</definedName>
    <definedName name="TATA" localSheetId="3">#REF!</definedName>
    <definedName name="TATA">#REF!</definedName>
    <definedName name="TAUX" localSheetId="4">#REF!</definedName>
    <definedName name="TAUX" localSheetId="5">#REF!</definedName>
    <definedName name="TAUX" localSheetId="6">#REF!</definedName>
    <definedName name="TAUX" localSheetId="7">#REF!</definedName>
    <definedName name="TAUX" localSheetId="9">#REF!</definedName>
    <definedName name="TAUX" localSheetId="10">#REF!</definedName>
    <definedName name="TAUX" localSheetId="0">#REF!</definedName>
    <definedName name="TAUX" localSheetId="3">#REF!</definedName>
    <definedName name="TAUX">#REF!</definedName>
    <definedName name="TAUX_ACTU">'[9]0 - données d''entrée'!$C$19</definedName>
    <definedName name="taux_euro" localSheetId="4">[21]Electricité!#REF!</definedName>
    <definedName name="taux_euro" localSheetId="5">[21]Electricité!#REF!</definedName>
    <definedName name="taux_euro" localSheetId="6">[21]Electricité!#REF!</definedName>
    <definedName name="taux_euro" localSheetId="7">[21]Electricité!#REF!</definedName>
    <definedName name="taux_euro" localSheetId="3">[21]Electricité!#REF!</definedName>
    <definedName name="taux_euro">[21]Electricité!#REF!</definedName>
    <definedName name="taux_euro_3" localSheetId="4">#REF!</definedName>
    <definedName name="taux_euro_3" localSheetId="5">#REF!</definedName>
    <definedName name="taux_euro_3" localSheetId="6">#REF!</definedName>
    <definedName name="taux_euro_3" localSheetId="7">#REF!</definedName>
    <definedName name="taux_euro_3" localSheetId="3">#REF!</definedName>
    <definedName name="taux_euro_3">#REF!</definedName>
    <definedName name="taux_util">[7]SAISIE!$M$8</definedName>
    <definedName name="TAUX1" localSheetId="4">#REF!</definedName>
    <definedName name="TAUX1" localSheetId="5">#REF!</definedName>
    <definedName name="TAUX1" localSheetId="6">#REF!</definedName>
    <definedName name="TAUX1" localSheetId="7">#REF!</definedName>
    <definedName name="TAUX1" localSheetId="9">#REF!</definedName>
    <definedName name="TAUX1" localSheetId="10">#REF!</definedName>
    <definedName name="TAUX1" localSheetId="0">#REF!</definedName>
    <definedName name="TAUX1" localSheetId="3">#REF!</definedName>
    <definedName name="TAUX1">#REF!</definedName>
    <definedName name="TAUXTVA1" localSheetId="4">#REF!</definedName>
    <definedName name="TAUXTVA1" localSheetId="5">#REF!</definedName>
    <definedName name="TAUXTVA1" localSheetId="6">#REF!</definedName>
    <definedName name="TAUXTVA1" localSheetId="7">#REF!</definedName>
    <definedName name="TAUXTVA1" localSheetId="9">#REF!</definedName>
    <definedName name="TAUXTVA1" localSheetId="10">#REF!</definedName>
    <definedName name="TAUXTVA1" localSheetId="0">#REF!</definedName>
    <definedName name="TAUXTVA1" localSheetId="1">#REF!</definedName>
    <definedName name="TAUXTVA1" localSheetId="3">#REF!</definedName>
    <definedName name="TAUXTVA1">#REF!</definedName>
    <definedName name="TAUXTVA2" localSheetId="4">#REF!</definedName>
    <definedName name="TAUXTVA2" localSheetId="5">#REF!</definedName>
    <definedName name="TAUXTVA2" localSheetId="6">#REF!</definedName>
    <definedName name="TAUXTVA2" localSheetId="7">#REF!</definedName>
    <definedName name="TAUXTVA2" localSheetId="9">#REF!</definedName>
    <definedName name="TAUXTVA2" localSheetId="10">#REF!</definedName>
    <definedName name="TAUXTVA2" localSheetId="0">#REF!</definedName>
    <definedName name="TAUXTVA2" localSheetId="1">#REF!</definedName>
    <definedName name="TAUXTVA2" localSheetId="3">#REF!</definedName>
    <definedName name="TAUXTVA2">#REF!</definedName>
    <definedName name="TAUXTVA3" localSheetId="4">#REF!</definedName>
    <definedName name="TAUXTVA3" localSheetId="5">#REF!</definedName>
    <definedName name="TAUXTVA3" localSheetId="6">#REF!</definedName>
    <definedName name="TAUXTVA3" localSheetId="7">#REF!</definedName>
    <definedName name="TAUXTVA3" localSheetId="9">#REF!</definedName>
    <definedName name="TAUXTVA3" localSheetId="10">#REF!</definedName>
    <definedName name="TAUXTVA3" localSheetId="0">#REF!</definedName>
    <definedName name="TAUXTVA3" localSheetId="1">#REF!</definedName>
    <definedName name="TAUXTVA3" localSheetId="3">#REF!</definedName>
    <definedName name="TAUXTVA3">#REF!</definedName>
    <definedName name="TAUXTVA4" localSheetId="4">#REF!</definedName>
    <definedName name="TAUXTVA4" localSheetId="5">#REF!</definedName>
    <definedName name="TAUXTVA4" localSheetId="6">#REF!</definedName>
    <definedName name="TAUXTVA4" localSheetId="7">#REF!</definedName>
    <definedName name="TAUXTVA4" localSheetId="9">#REF!</definedName>
    <definedName name="TAUXTVA4" localSheetId="10">#REF!</definedName>
    <definedName name="TAUXTVA4" localSheetId="0">#REF!</definedName>
    <definedName name="TAUXTVA4" localSheetId="1">#REF!</definedName>
    <definedName name="TAUXTVA4" localSheetId="3">#REF!</definedName>
    <definedName name="TAUXTVA4">#REF!</definedName>
    <definedName name="TEMOIN">[37]EWS!$B$7,[37]EWS!$Q$17:$U$28</definedName>
    <definedName name="THF" localSheetId="4">#REF!</definedName>
    <definedName name="THF" localSheetId="5">#REF!</definedName>
    <definedName name="THF" localSheetId="6">#REF!</definedName>
    <definedName name="THF" localSheetId="7">#REF!</definedName>
    <definedName name="THF" localSheetId="3">#REF!</definedName>
    <definedName name="THF">#REF!</definedName>
    <definedName name="THM" localSheetId="4">#REF!</definedName>
    <definedName name="THM" localSheetId="5">#REF!</definedName>
    <definedName name="THM" localSheetId="6">#REF!</definedName>
    <definedName name="THM" localSheetId="7">#REF!</definedName>
    <definedName name="THM" localSheetId="3">#REF!</definedName>
    <definedName name="THM">#REF!</definedName>
    <definedName name="THP" localSheetId="4">#REF!</definedName>
    <definedName name="THP" localSheetId="5">#REF!</definedName>
    <definedName name="THP" localSheetId="6">#REF!</definedName>
    <definedName name="THP" localSheetId="7">#REF!</definedName>
    <definedName name="THP" localSheetId="3">#REF!</definedName>
    <definedName name="THP">#REF!</definedName>
    <definedName name="TITRE" localSheetId="4">#REF!</definedName>
    <definedName name="TITRE" localSheetId="5">#REF!</definedName>
    <definedName name="TITRE" localSheetId="6">#REF!</definedName>
    <definedName name="TITRE" localSheetId="7">#REF!</definedName>
    <definedName name="TITRE" localSheetId="9">#REF!</definedName>
    <definedName name="TITRE" localSheetId="10">#REF!</definedName>
    <definedName name="TITRE" localSheetId="0">#REF!</definedName>
    <definedName name="TITRE" localSheetId="3">#REF!</definedName>
    <definedName name="TITRE">#REF!</definedName>
    <definedName name="TITREDOC" localSheetId="4">#REF!</definedName>
    <definedName name="TITREDOC" localSheetId="5">#REF!</definedName>
    <definedName name="TITREDOC" localSheetId="6">#REF!</definedName>
    <definedName name="TITREDOC" localSheetId="7">#REF!</definedName>
    <definedName name="TITREDOC" localSheetId="9">#REF!</definedName>
    <definedName name="TITREDOC" localSheetId="10">#REF!</definedName>
    <definedName name="TITREDOC" localSheetId="0">#REF!</definedName>
    <definedName name="TITREDOC" localSheetId="1">#REF!</definedName>
    <definedName name="TITREDOC" localSheetId="3">#REF!</definedName>
    <definedName name="TITREDOC">#REF!</definedName>
    <definedName name="TITREDOSSIER" localSheetId="4">#REF!</definedName>
    <definedName name="TITREDOSSIER" localSheetId="5">#REF!</definedName>
    <definedName name="TITREDOSSIER" localSheetId="6">#REF!</definedName>
    <definedName name="TITREDOSSIER" localSheetId="7">#REF!</definedName>
    <definedName name="TITREDOSSIER" localSheetId="9">#REF!</definedName>
    <definedName name="TITREDOSSIER" localSheetId="10">#REF!</definedName>
    <definedName name="TITREDOSSIER" localSheetId="0">#REF!</definedName>
    <definedName name="TITREDOSSIER" localSheetId="1">#REF!</definedName>
    <definedName name="TITREDOSSIER" localSheetId="3">#REF!</definedName>
    <definedName name="TITREDOSSIER">#REF!</definedName>
    <definedName name="TITRELOT" localSheetId="4">#REF!</definedName>
    <definedName name="TITRELOT" localSheetId="5">#REF!</definedName>
    <definedName name="TITRELOT" localSheetId="6">#REF!</definedName>
    <definedName name="TITRELOT" localSheetId="7">#REF!</definedName>
    <definedName name="TITRELOT" localSheetId="9">#REF!</definedName>
    <definedName name="TITRELOT" localSheetId="10">#REF!</definedName>
    <definedName name="TITRELOT" localSheetId="0">#REF!</definedName>
    <definedName name="TITRELOT" localSheetId="1">#REF!</definedName>
    <definedName name="TITRELOT" localSheetId="3">#REF!</definedName>
    <definedName name="TITRELOT">#REF!</definedName>
    <definedName name="TOTAL_A" localSheetId="4">'[5]DPGF LOT 1 à 9'!#REF!</definedName>
    <definedName name="TOTAL_A" localSheetId="5">'[5]DPGF LOT 1 à 9'!#REF!</definedName>
    <definedName name="TOTAL_A" localSheetId="6">'[5]DPGF LOT 1 à 9'!#REF!</definedName>
    <definedName name="TOTAL_A" localSheetId="7">'[5]DPGF LOT 1 à 9'!#REF!</definedName>
    <definedName name="TOTAL_A" localSheetId="3">'[5]DPGF LOT 1 à 9'!#REF!</definedName>
    <definedName name="TOTAL_A">'[5]DPGF LOT 1 à 9'!#REF!</definedName>
    <definedName name="TOTAL_B" localSheetId="4">'[5]DPGF LOT 1 à 9'!#REF!</definedName>
    <definedName name="TOTAL_B" localSheetId="5">'[5]DPGF LOT 1 à 9'!#REF!</definedName>
    <definedName name="TOTAL_B" localSheetId="6">'[5]DPGF LOT 1 à 9'!#REF!</definedName>
    <definedName name="TOTAL_B" localSheetId="7">'[5]DPGF LOT 1 à 9'!#REF!</definedName>
    <definedName name="TOTAL_B" localSheetId="3">'[5]DPGF LOT 1 à 9'!#REF!</definedName>
    <definedName name="TOTAL_B">'[5]DPGF LOT 1 à 9'!#REF!</definedName>
    <definedName name="TOTAL_C" localSheetId="4">'[5]DPGF LOT 1 à 9'!#REF!</definedName>
    <definedName name="TOTAL_C" localSheetId="5">'[5]DPGF LOT 1 à 9'!#REF!</definedName>
    <definedName name="TOTAL_C" localSheetId="6">'[5]DPGF LOT 1 à 9'!#REF!</definedName>
    <definedName name="TOTAL_C" localSheetId="7">'[5]DPGF LOT 1 à 9'!#REF!</definedName>
    <definedName name="TOTAL_C" localSheetId="3">'[5]DPGF LOT 1 à 9'!#REF!</definedName>
    <definedName name="TOTAL_C">'[5]DPGF LOT 1 à 9'!#REF!</definedName>
    <definedName name="trt" localSheetId="4">[11]!Button10_QuandClic</definedName>
    <definedName name="trt" localSheetId="13">[11]!Button10_QuandClic</definedName>
    <definedName name="trt" localSheetId="14">[11]!Button10_QuandClic</definedName>
    <definedName name="trt" localSheetId="15">[11]!Button10_QuandClic</definedName>
    <definedName name="trt" localSheetId="16">[11]!Button10_QuandClic</definedName>
    <definedName name="trt" localSheetId="17">[11]!Button10_QuandClic</definedName>
    <definedName name="trt" localSheetId="18">[11]!Button10_QuandClic</definedName>
    <definedName name="trt" localSheetId="19">[11]!Button10_QuandClic</definedName>
    <definedName name="trt" localSheetId="20">[11]!Button10_QuandClic</definedName>
    <definedName name="trt" localSheetId="21">[11]!Button10_QuandClic</definedName>
    <definedName name="trt" localSheetId="22">[11]!Button10_QuandClic</definedName>
    <definedName name="trt" localSheetId="23">[11]!Button10_QuandClic</definedName>
    <definedName name="trt" localSheetId="5">[11]!Button10_QuandClic</definedName>
    <definedName name="trt" localSheetId="24">[11]!Button10_QuandClic</definedName>
    <definedName name="trt" localSheetId="6">[11]!Button10_QuandClic</definedName>
    <definedName name="trt" localSheetId="7">[11]!Button10_QuandClic</definedName>
    <definedName name="trt" localSheetId="9">[11]!Button10_QuandClic</definedName>
    <definedName name="trt" localSheetId="12">[11]!Button10_QuandClic</definedName>
    <definedName name="trt" localSheetId="3">[11]!Button10_QuandClic</definedName>
    <definedName name="trt">[11]!Button10_QuandClic</definedName>
    <definedName name="tui">'[38] EDP MOB'!$B$447</definedName>
    <definedName name="TVA" localSheetId="4">#REF!</definedName>
    <definedName name="TVA" localSheetId="5">#REF!</definedName>
    <definedName name="TVA" localSheetId="6">#REF!</definedName>
    <definedName name="TVA" localSheetId="7">#REF!</definedName>
    <definedName name="TVA" localSheetId="3">#REF!</definedName>
    <definedName name="TVA">#REF!</definedName>
    <definedName name="ty" localSheetId="4">[39]!Menu</definedName>
    <definedName name="ty" localSheetId="13">[39]!Menu</definedName>
    <definedName name="ty" localSheetId="14">[39]!Menu</definedName>
    <definedName name="ty" localSheetId="15">[39]!Menu</definedName>
    <definedName name="ty" localSheetId="16">[39]!Menu</definedName>
    <definedName name="ty" localSheetId="17">[39]!Menu</definedName>
    <definedName name="ty" localSheetId="18">[39]!Menu</definedName>
    <definedName name="ty" localSheetId="19">[39]!Menu</definedName>
    <definedName name="ty" localSheetId="20">[39]!Menu</definedName>
    <definedName name="ty" localSheetId="21">[39]!Menu</definedName>
    <definedName name="ty" localSheetId="22">[39]!Menu</definedName>
    <definedName name="ty" localSheetId="23">[39]!Menu</definedName>
    <definedName name="ty" localSheetId="5">[39]!Menu</definedName>
    <definedName name="ty" localSheetId="24">[39]!Menu</definedName>
    <definedName name="ty" localSheetId="6">[39]!Menu</definedName>
    <definedName name="ty" localSheetId="7">[39]!Menu</definedName>
    <definedName name="ty" localSheetId="9">[39]!Menu</definedName>
    <definedName name="ty" localSheetId="12">[39]!Menu</definedName>
    <definedName name="ty" localSheetId="3">[39]!Menu</definedName>
    <definedName name="ty">[39]!Menu</definedName>
    <definedName name="u" localSheetId="4">[28]!OptionButton1_Click</definedName>
    <definedName name="u" localSheetId="13">[28]!OptionButton1_Click</definedName>
    <definedName name="u" localSheetId="14">[28]!OptionButton1_Click</definedName>
    <definedName name="u" localSheetId="15">[28]!OptionButton1_Click</definedName>
    <definedName name="u" localSheetId="16">[28]!OptionButton1_Click</definedName>
    <definedName name="u" localSheetId="17">[28]!OptionButton1_Click</definedName>
    <definedName name="u" localSheetId="18">[28]!OptionButton1_Click</definedName>
    <definedName name="u" localSheetId="19">[28]!OptionButton1_Click</definedName>
    <definedName name="u" localSheetId="20">[28]!OptionButton1_Click</definedName>
    <definedName name="u" localSheetId="21">[28]!OptionButton1_Click</definedName>
    <definedName name="u" localSheetId="22">[28]!OptionButton1_Click</definedName>
    <definedName name="u" localSheetId="23">[28]!OptionButton1_Click</definedName>
    <definedName name="u" localSheetId="5">[28]!OptionButton1_Click</definedName>
    <definedName name="u" localSheetId="24">[28]!OptionButton1_Click</definedName>
    <definedName name="u" localSheetId="6">[28]!OptionButton1_Click</definedName>
    <definedName name="u" localSheetId="7">[28]!OptionButton1_Click</definedName>
    <definedName name="u" localSheetId="9">[28]!OptionButton1_Click</definedName>
    <definedName name="u" localSheetId="12">[28]!OptionButton1_Click</definedName>
    <definedName name="u" localSheetId="3">[28]!OptionButton1_Click</definedName>
    <definedName name="u">[28]!OptionButton1_Click</definedName>
    <definedName name="ù" hidden="1">{#N/A,#N/A,FALSE,"Plan"}</definedName>
    <definedName name="uèk">[40]!Reset</definedName>
    <definedName name="Unité">#N/A</definedName>
    <definedName name="unités" localSheetId="4">#REF!</definedName>
    <definedName name="unités" localSheetId="5">#REF!</definedName>
    <definedName name="unités" localSheetId="6">#REF!</definedName>
    <definedName name="unités" localSheetId="7">#REF!</definedName>
    <definedName name="unités" localSheetId="3">#REF!</definedName>
    <definedName name="unités">#REF!</definedName>
    <definedName name="uy" localSheetId="4">[23]!Remarque</definedName>
    <definedName name="uy" localSheetId="13">[23]!Remarque</definedName>
    <definedName name="uy" localSheetId="14">[23]!Remarque</definedName>
    <definedName name="uy" localSheetId="15">[23]!Remarque</definedName>
    <definedName name="uy" localSheetId="16">[23]!Remarque</definedName>
    <definedName name="uy" localSheetId="17">[23]!Remarque</definedName>
    <definedName name="uy" localSheetId="18">[23]!Remarque</definedName>
    <definedName name="uy" localSheetId="19">[23]!Remarque</definedName>
    <definedName name="uy" localSheetId="20">[23]!Remarque</definedName>
    <definedName name="uy" localSheetId="21">[23]!Remarque</definedName>
    <definedName name="uy" localSheetId="22">[23]!Remarque</definedName>
    <definedName name="uy" localSheetId="23">[23]!Remarque</definedName>
    <definedName name="uy" localSheetId="5">[23]!Remarque</definedName>
    <definedName name="uy" localSheetId="24">[23]!Remarque</definedName>
    <definedName name="uy" localSheetId="6">[23]!Remarque</definedName>
    <definedName name="uy" localSheetId="7">[23]!Remarque</definedName>
    <definedName name="uy" localSheetId="9">[23]!Remarque</definedName>
    <definedName name="uy" localSheetId="12">[23]!Remarque</definedName>
    <definedName name="uy" localSheetId="3">[23]!Remarque</definedName>
    <definedName name="uy">[23]!Remarque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3">#REF!</definedName>
    <definedName name="V">#REF!</definedName>
    <definedName name="Va">OFFSET(OFFSET([41]Tableau1!$H$1,1,0,1,1),COUNTA([41]Tableau1!$H$1:$H$65536)-11,0,10,1)</definedName>
    <definedName name="vbbv" localSheetId="4">[11]!Button12_QuandClic</definedName>
    <definedName name="vbbv" localSheetId="13">[11]!Button12_QuandClic</definedName>
    <definedName name="vbbv" localSheetId="14">[11]!Button12_QuandClic</definedName>
    <definedName name="vbbv" localSheetId="15">[11]!Button12_QuandClic</definedName>
    <definedName name="vbbv" localSheetId="16">[11]!Button12_QuandClic</definedName>
    <definedName name="vbbv" localSheetId="17">[11]!Button12_QuandClic</definedName>
    <definedName name="vbbv" localSheetId="18">[11]!Button12_QuandClic</definedName>
    <definedName name="vbbv" localSheetId="19">[11]!Button12_QuandClic</definedName>
    <definedName name="vbbv" localSheetId="20">[11]!Button12_QuandClic</definedName>
    <definedName name="vbbv" localSheetId="21">[11]!Button12_QuandClic</definedName>
    <definedName name="vbbv" localSheetId="22">[11]!Button12_QuandClic</definedName>
    <definedName name="vbbv" localSheetId="23">[11]!Button12_QuandClic</definedName>
    <definedName name="vbbv" localSheetId="5">[11]!Button12_QuandClic</definedName>
    <definedName name="vbbv" localSheetId="24">[11]!Button12_QuandClic</definedName>
    <definedName name="vbbv" localSheetId="6">[11]!Button12_QuandClic</definedName>
    <definedName name="vbbv" localSheetId="7">[11]!Button12_QuandClic</definedName>
    <definedName name="vbbv" localSheetId="9">[11]!Button12_QuandClic</definedName>
    <definedName name="vbbv" localSheetId="12">[11]!Button12_QuandClic</definedName>
    <definedName name="vbbv" localSheetId="3">[11]!Button12_QuandClic</definedName>
    <definedName name="vbbv">[11]!Button12_QuandClic</definedName>
    <definedName name="VENTILATION">[42]BD!$C$127:$C$161</definedName>
    <definedName name="vhnvc" localSheetId="4">#REF!</definedName>
    <definedName name="vhnvc" localSheetId="5">#REF!</definedName>
    <definedName name="vhnvc" localSheetId="6">#REF!</definedName>
    <definedName name="vhnvc" localSheetId="7">#REF!</definedName>
    <definedName name="vhnvc" localSheetId="3">#REF!</definedName>
    <definedName name="vhnvc">#REF!</definedName>
    <definedName name="VILLE">[7]SAISIE!$D$22</definedName>
    <definedName name="vv">#N/A</definedName>
    <definedName name="Vxy">OFFSET(OFFSET([41]Tableau1!$G$1,1,0,1,1),COUNTA([41]Tableau1!$G$1:$G$65536)-11,0,10,1)</definedName>
    <definedName name="Vz">OFFSET(OFFSET([41]Tableau1!$I$1,1,0,1,1),COUNTA([41]Tableau1!$I$1:$I$65536)-11,0,10,1)</definedName>
    <definedName name="wrn.All_Bldg_Site." hidden="1">{"Building",#N/A,TRUE,"BUILDING";"SiteWork",#N/A,TRUE,"SITEWORK"}</definedName>
    <definedName name="wrn.Building." hidden="1">{"Building",#N/A,FALSE,"BUILDING"}</definedName>
    <definedName name="wrn.pierre1." hidden="1">{#N/A,#N/A,FALSE,"Plan"}</definedName>
    <definedName name="wrn.Section._.A." hidden="1">{"Section A",#N/A,TRUE,"BUILDING"}</definedName>
    <definedName name="wrn.Section._.B." hidden="1">{"Section B",#N/A,TRUE,"BUILDING"}</definedName>
    <definedName name="wrn.Section._.C." hidden="1">{"Section C",#N/A,TRUE,"BUILDING"}</definedName>
    <definedName name="wrn.Section._.D." hidden="1">{"Section D",#N/A,TRUE,"BUILDING"}</definedName>
    <definedName name="wrn.Section._.E." hidden="1">{"Section E",#N/A,TRUE,"BUILDING"}</definedName>
    <definedName name="wrn.Section._.F." hidden="1">{"Section F",#N/A,TRUE,"BUILDING"}</definedName>
    <definedName name="wrn.Section._.G." hidden="1">{"Section G",#N/A,FALSE,"SITEWORK"}</definedName>
    <definedName name="wrn.Section._.Z." hidden="1">{"Section Z",#N/A,TRUE,"BUILDING";"Section Z",#N/A,TRUE,"SITEWORK"}</definedName>
    <definedName name="wrn.Sitework." hidden="1">{"SiteWork",#N/A,FALSE,"SITEWORK"}</definedName>
    <definedName name="xgmkhgug" localSheetId="4">[43]!CoulRecycBad</definedName>
    <definedName name="xgmkhgug" localSheetId="13">[43]!CoulRecycBad</definedName>
    <definedName name="xgmkhgug" localSheetId="14">[43]!CoulRecycBad</definedName>
    <definedName name="xgmkhgug" localSheetId="15">[43]!CoulRecycBad</definedName>
    <definedName name="xgmkhgug" localSheetId="16">[43]!CoulRecycBad</definedName>
    <definedName name="xgmkhgug" localSheetId="17">[43]!CoulRecycBad</definedName>
    <definedName name="xgmkhgug" localSheetId="18">[43]!CoulRecycBad</definedName>
    <definedName name="xgmkhgug" localSheetId="19">[43]!CoulRecycBad</definedName>
    <definedName name="xgmkhgug" localSheetId="20">[43]!CoulRecycBad</definedName>
    <definedName name="xgmkhgug" localSheetId="21">[43]!CoulRecycBad</definedName>
    <definedName name="xgmkhgug" localSheetId="22">[43]!CoulRecycBad</definedName>
    <definedName name="xgmkhgug" localSheetId="23">[43]!CoulRecycBad</definedName>
    <definedName name="xgmkhgug" localSheetId="5">[43]!CoulRecycBad</definedName>
    <definedName name="xgmkhgug" localSheetId="24">[43]!CoulRecycBad</definedName>
    <definedName name="xgmkhgug" localSheetId="6">[43]!CoulRecycBad</definedName>
    <definedName name="xgmkhgug" localSheetId="7">[43]!CoulRecycBad</definedName>
    <definedName name="xgmkhgug" localSheetId="9">[43]!CoulRecycBad</definedName>
    <definedName name="xgmkhgug" localSheetId="12">[43]!CoulRecycBad</definedName>
    <definedName name="xgmkhgug" localSheetId="3">[43]!CoulRecycBad</definedName>
    <definedName name="xgmkhgug">[43]!CoulRecycBad</definedName>
    <definedName name="y" localSheetId="4">[27]!open1</definedName>
    <definedName name="y" localSheetId="13">[27]!open1</definedName>
    <definedName name="y" localSheetId="14">[27]!open1</definedName>
    <definedName name="y" localSheetId="15">[27]!open1</definedName>
    <definedName name="y" localSheetId="16">[27]!open1</definedName>
    <definedName name="y" localSheetId="17">[27]!open1</definedName>
    <definedName name="y" localSheetId="18">[27]!open1</definedName>
    <definedName name="y" localSheetId="19">[27]!open1</definedName>
    <definedName name="y" localSheetId="20">[27]!open1</definedName>
    <definedName name="y" localSheetId="21">[27]!open1</definedName>
    <definedName name="y" localSheetId="22">[27]!open1</definedName>
    <definedName name="y" localSheetId="23">[27]!open1</definedName>
    <definedName name="y" localSheetId="5">[27]!open1</definedName>
    <definedName name="y" localSheetId="24">[27]!open1</definedName>
    <definedName name="y" localSheetId="6">[27]!open1</definedName>
    <definedName name="y" localSheetId="7">[27]!open1</definedName>
    <definedName name="y" localSheetId="9">[27]!open1</definedName>
    <definedName name="y" localSheetId="12">[27]!open1</definedName>
    <definedName name="y" localSheetId="3">[27]!open1</definedName>
    <definedName name="y">[27]!open1</definedName>
    <definedName name="yh" localSheetId="4">[23]!Sauvegarde</definedName>
    <definedName name="yh" localSheetId="13">[23]!Sauvegarde</definedName>
    <definedName name="yh" localSheetId="14">[23]!Sauvegarde</definedName>
    <definedName name="yh" localSheetId="15">[23]!Sauvegarde</definedName>
    <definedName name="yh" localSheetId="16">[23]!Sauvegarde</definedName>
    <definedName name="yh" localSheetId="17">[23]!Sauvegarde</definedName>
    <definedName name="yh" localSheetId="18">[23]!Sauvegarde</definedName>
    <definedName name="yh" localSheetId="19">[23]!Sauvegarde</definedName>
    <definedName name="yh" localSheetId="20">[23]!Sauvegarde</definedName>
    <definedName name="yh" localSheetId="21">[23]!Sauvegarde</definedName>
    <definedName name="yh" localSheetId="22">[23]!Sauvegarde</definedName>
    <definedName name="yh" localSheetId="23">[23]!Sauvegarde</definedName>
    <definedName name="yh" localSheetId="5">[23]!Sauvegarde</definedName>
    <definedName name="yh" localSheetId="24">[23]!Sauvegarde</definedName>
    <definedName name="yh" localSheetId="6">[23]!Sauvegarde</definedName>
    <definedName name="yh" localSheetId="7">[23]!Sauvegarde</definedName>
    <definedName name="yh" localSheetId="9">[23]!Sauvegarde</definedName>
    <definedName name="yh" localSheetId="12">[23]!Sauvegarde</definedName>
    <definedName name="yh" localSheetId="3">[23]!Sauvegarde</definedName>
    <definedName name="yh">[23]!Sauvegarde</definedName>
    <definedName name="yy" hidden="1">{#N/A,#N/A,FALSE,"Plan"}</definedName>
    <definedName name="_xlnm.Print_Area" localSheetId="4">'1 - DESAM'!$A$1:$F$30</definedName>
    <definedName name="_xlnm.Print_Area" localSheetId="5">'2 -TP DR'!$A$1:$F$98</definedName>
    <definedName name="_xlnm.Print_Area" localSheetId="6">'3-TERR'!$A$1:$F$64</definedName>
    <definedName name="_xlnm.Print_Area" localSheetId="7">'4-DEMOL'!$A$1:$I$58</definedName>
    <definedName name="_xlnm.Print_Area" localSheetId="9">'6-CHARP COUV'!$A$1:$F$86</definedName>
    <definedName name="_xlnm.Print_Area" localSheetId="1">PREAMBULE!$A$1:$A$16</definedName>
    <definedName name="_xlnm.Print_Area" localSheetId="3">'Synthese par composants'!$A$1:$C$22</definedName>
    <definedName name="_xlnm.Print_Area" localSheetId="2">'Synthese par lots'!$A$1:$D$35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90" l="1"/>
  <c r="E82" i="93"/>
  <c r="G20" i="90" l="1"/>
  <c r="H49" i="89"/>
  <c r="I50" i="89"/>
  <c r="E80" i="93"/>
  <c r="F140" i="96"/>
  <c r="I35" i="81" l="1"/>
  <c r="F205" i="96" l="1"/>
  <c r="D44" i="90"/>
  <c r="D43" i="90"/>
  <c r="D19" i="90"/>
  <c r="D12" i="90"/>
  <c r="D7" i="90"/>
  <c r="D6" i="90"/>
  <c r="D65" i="89"/>
  <c r="D79" i="89"/>
  <c r="D78" i="89"/>
  <c r="D77" i="89"/>
  <c r="D25" i="89"/>
  <c r="D8" i="89"/>
  <c r="D7" i="89"/>
  <c r="D6" i="89"/>
  <c r="F46" i="87"/>
  <c r="D41" i="81"/>
  <c r="I34" i="81"/>
  <c r="D30" i="86"/>
  <c r="D6" i="86"/>
  <c r="E20" i="5"/>
  <c r="D94" i="5"/>
  <c r="E67" i="5"/>
  <c r="F28" i="99"/>
  <c r="D36" i="99"/>
  <c r="D26" i="99"/>
  <c r="D43" i="98"/>
  <c r="D42" i="98"/>
  <c r="D46" i="98"/>
  <c r="F44" i="96"/>
  <c r="I31" i="90"/>
  <c r="G7" i="89"/>
  <c r="G11" i="89" s="1"/>
  <c r="F77" i="87"/>
  <c r="F76" i="87"/>
  <c r="F73" i="87"/>
  <c r="F72" i="87" s="1"/>
  <c r="F78" i="87"/>
  <c r="F74" i="87"/>
  <c r="F12" i="87"/>
  <c r="D34" i="87"/>
  <c r="F22" i="87"/>
  <c r="D13" i="87"/>
  <c r="F15" i="87"/>
  <c r="F16" i="87"/>
  <c r="D19" i="87"/>
  <c r="F75" i="87" l="1"/>
  <c r="E48" i="86" l="1"/>
  <c r="F27" i="86" l="1"/>
  <c r="F26" i="86"/>
  <c r="F28" i="86"/>
  <c r="F48" i="86"/>
  <c r="B48" i="86"/>
  <c r="F33" i="86"/>
  <c r="B33" i="86"/>
  <c r="D32" i="86"/>
  <c r="D31" i="86"/>
  <c r="D38" i="30"/>
  <c r="E12" i="30"/>
  <c r="D11" i="30"/>
  <c r="D9" i="30" s="1"/>
  <c r="D7" i="30"/>
  <c r="E17" i="60"/>
  <c r="F51" i="60"/>
  <c r="D42" i="60"/>
  <c r="E40" i="60"/>
  <c r="D55" i="60"/>
  <c r="D54" i="60"/>
  <c r="D53" i="60" l="1"/>
  <c r="D52" i="60"/>
  <c r="D37" i="60"/>
  <c r="D35" i="60"/>
  <c r="D33" i="60"/>
  <c r="F20" i="60"/>
  <c r="F11" i="60"/>
  <c r="D10" i="60"/>
  <c r="D9" i="60"/>
  <c r="D8" i="60"/>
  <c r="D7" i="60"/>
  <c r="D29" i="5"/>
  <c r="D27" i="5"/>
  <c r="D67" i="5"/>
  <c r="E37" i="5"/>
  <c r="F37" i="5" s="1"/>
  <c r="D36" i="5"/>
  <c r="D63" i="5"/>
  <c r="D64" i="5"/>
  <c r="F79" i="87" l="1"/>
  <c r="F139" i="96" l="1"/>
  <c r="D15" i="30"/>
  <c r="F15" i="30" s="1"/>
  <c r="F46" i="60"/>
  <c r="F71" i="87"/>
  <c r="F58" i="60"/>
  <c r="F14" i="30"/>
  <c r="F67" i="5"/>
  <c r="F71" i="5"/>
  <c r="C16" i="83" l="1"/>
  <c r="F32" i="5" l="1"/>
  <c r="F90" i="5" l="1"/>
  <c r="F78" i="5"/>
  <c r="F81" i="5"/>
  <c r="F65" i="5"/>
  <c r="F64" i="5"/>
  <c r="F50" i="5"/>
  <c r="F206" i="96"/>
  <c r="F204" i="96"/>
  <c r="F203" i="96"/>
  <c r="F202" i="96"/>
  <c r="F201" i="96"/>
  <c r="F200" i="96"/>
  <c r="F197" i="96"/>
  <c r="F196" i="96"/>
  <c r="F195" i="96"/>
  <c r="F194" i="96"/>
  <c r="F190" i="96"/>
  <c r="F175" i="96"/>
  <c r="F174" i="96"/>
  <c r="F173" i="96"/>
  <c r="F171" i="96"/>
  <c r="F170" i="96"/>
  <c r="F169" i="96"/>
  <c r="F168" i="96"/>
  <c r="F167" i="96"/>
  <c r="F166" i="96"/>
  <c r="F165" i="96"/>
  <c r="F164" i="96"/>
  <c r="F163" i="96"/>
  <c r="F159" i="96"/>
  <c r="F158" i="96"/>
  <c r="F155" i="96"/>
  <c r="F147" i="96"/>
  <c r="F141" i="96"/>
  <c r="F138" i="96"/>
  <c r="F131" i="96"/>
  <c r="F130" i="96"/>
  <c r="F129" i="96"/>
  <c r="F128" i="96"/>
  <c r="F127" i="96"/>
  <c r="F126" i="96"/>
  <c r="F125" i="96"/>
  <c r="F122" i="96"/>
  <c r="F121" i="96"/>
  <c r="F120" i="96"/>
  <c r="F119" i="96"/>
  <c r="F118" i="96"/>
  <c r="F117" i="96"/>
  <c r="F116" i="96"/>
  <c r="F115" i="96"/>
  <c r="F114" i="96"/>
  <c r="F109" i="96"/>
  <c r="F98" i="96"/>
  <c r="F97" i="96"/>
  <c r="F96" i="96"/>
  <c r="F95" i="96"/>
  <c r="F94" i="96"/>
  <c r="F93" i="96"/>
  <c r="F92" i="96"/>
  <c r="F91" i="96"/>
  <c r="F90" i="96"/>
  <c r="F89" i="96"/>
  <c r="F88" i="96"/>
  <c r="F78" i="96"/>
  <c r="F77" i="96"/>
  <c r="F76" i="96"/>
  <c r="F75" i="96"/>
  <c r="F74" i="96"/>
  <c r="F73" i="96"/>
  <c r="F72" i="96"/>
  <c r="F71" i="96"/>
  <c r="F70" i="96"/>
  <c r="F69" i="96"/>
  <c r="F68" i="96"/>
  <c r="F67" i="96"/>
  <c r="F66" i="96"/>
  <c r="F65" i="96"/>
  <c r="F64" i="96"/>
  <c r="F63" i="96"/>
  <c r="F62" i="96"/>
  <c r="F61" i="96"/>
  <c r="F60" i="96"/>
  <c r="F58" i="96"/>
  <c r="F56" i="96"/>
  <c r="F53" i="96"/>
  <c r="F52" i="96"/>
  <c r="F51" i="96"/>
  <c r="F50" i="96"/>
  <c r="F49" i="96"/>
  <c r="F48" i="96"/>
  <c r="F43" i="96"/>
  <c r="F42" i="96"/>
  <c r="F41" i="96"/>
  <c r="F40" i="96"/>
  <c r="F39" i="96"/>
  <c r="F38" i="96"/>
  <c r="F37" i="96"/>
  <c r="F36" i="96"/>
  <c r="F35" i="96"/>
  <c r="F34" i="96"/>
  <c r="F33" i="96"/>
  <c r="F32" i="96"/>
  <c r="F31" i="96"/>
  <c r="F30" i="96"/>
  <c r="F29" i="96"/>
  <c r="F19" i="96"/>
  <c r="F18" i="96"/>
  <c r="F17" i="96"/>
  <c r="F16" i="96"/>
  <c r="F13" i="96"/>
  <c r="F12" i="96"/>
  <c r="F11" i="96"/>
  <c r="F10" i="96"/>
  <c r="F6" i="96"/>
  <c r="F199" i="96" l="1"/>
  <c r="F193" i="96"/>
  <c r="F192" i="96"/>
  <c r="F187" i="96"/>
  <c r="F191" i="96"/>
  <c r="F189" i="96"/>
  <c r="F188" i="96"/>
  <c r="F176" i="96"/>
  <c r="F172" i="96"/>
  <c r="F154" i="96"/>
  <c r="F156" i="96"/>
  <c r="F157" i="96"/>
  <c r="F160" i="96"/>
  <c r="F146" i="96"/>
  <c r="F145" i="96"/>
  <c r="F137" i="96"/>
  <c r="F142" i="96"/>
  <c r="F136" i="96"/>
  <c r="F135" i="96"/>
  <c r="F106" i="96"/>
  <c r="F57" i="96"/>
  <c r="F59" i="96"/>
  <c r="F45" i="96"/>
  <c r="F20" i="96"/>
  <c r="F186" i="96" l="1"/>
  <c r="F79" i="94" l="1"/>
  <c r="F78" i="94"/>
  <c r="F75" i="94"/>
  <c r="F74" i="94"/>
  <c r="F68" i="94"/>
  <c r="F66" i="94"/>
  <c r="F65" i="94"/>
  <c r="F64" i="94"/>
  <c r="F55" i="94"/>
  <c r="F54" i="94"/>
  <c r="F53" i="94"/>
  <c r="F52" i="94"/>
  <c r="F51" i="94"/>
  <c r="F50" i="94"/>
  <c r="F49" i="94"/>
  <c r="F47" i="94"/>
  <c r="F46" i="94"/>
  <c r="F42" i="94" l="1"/>
  <c r="F40" i="94"/>
  <c r="F39" i="94"/>
  <c r="F38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F8" i="94"/>
  <c r="F7" i="94"/>
  <c r="F6" i="94"/>
  <c r="F122" i="93"/>
  <c r="F121" i="93"/>
  <c r="F120" i="93" s="1"/>
  <c r="F118" i="93"/>
  <c r="F112" i="93"/>
  <c r="F111" i="93"/>
  <c r="F110" i="93"/>
  <c r="F108" i="93"/>
  <c r="F107" i="93"/>
  <c r="F106" i="93"/>
  <c r="F105" i="93"/>
  <c r="F104" i="93"/>
  <c r="F103" i="93"/>
  <c r="F100" i="93"/>
  <c r="F96" i="93"/>
  <c r="F95" i="93"/>
  <c r="F94" i="93"/>
  <c r="F93" i="93"/>
  <c r="F92" i="93"/>
  <c r="F91" i="93"/>
  <c r="F90" i="93"/>
  <c r="F89" i="93"/>
  <c r="F88" i="93"/>
  <c r="F87" i="93"/>
  <c r="F86" i="93"/>
  <c r="F85" i="93"/>
  <c r="F84" i="93"/>
  <c r="F83" i="93"/>
  <c r="F82" i="93"/>
  <c r="F81" i="93"/>
  <c r="F80" i="93"/>
  <c r="F79" i="93"/>
  <c r="F78" i="93"/>
  <c r="F77" i="93"/>
  <c r="F76" i="93"/>
  <c r="F75" i="93"/>
  <c r="F74" i="93"/>
  <c r="F73" i="93"/>
  <c r="F72" i="93"/>
  <c r="F71" i="93"/>
  <c r="F70" i="93"/>
  <c r="F69" i="93"/>
  <c r="F68" i="93"/>
  <c r="F67" i="93"/>
  <c r="F66" i="93"/>
  <c r="F62" i="93"/>
  <c r="F60" i="93"/>
  <c r="F57" i="93"/>
  <c r="F54" i="93"/>
  <c r="F53" i="93"/>
  <c r="F49" i="93"/>
  <c r="F48" i="93"/>
  <c r="F47" i="93"/>
  <c r="F46" i="93"/>
  <c r="F45" i="93"/>
  <c r="F44" i="93"/>
  <c r="F43" i="93"/>
  <c r="F42" i="93"/>
  <c r="F27" i="93"/>
  <c r="F26" i="93"/>
  <c r="F25" i="93"/>
  <c r="F22" i="93"/>
  <c r="F21" i="93"/>
  <c r="F20" i="93"/>
  <c r="F19" i="93"/>
  <c r="F18" i="93"/>
  <c r="F17" i="93"/>
  <c r="F16" i="93"/>
  <c r="F15" i="93"/>
  <c r="F14" i="93"/>
  <c r="F13" i="93"/>
  <c r="F12" i="93"/>
  <c r="F11" i="93"/>
  <c r="F10" i="93"/>
  <c r="F9" i="93"/>
  <c r="F8" i="93"/>
  <c r="F7" i="93"/>
  <c r="F6" i="93"/>
  <c r="F97" i="93" l="1"/>
  <c r="F14" i="98" l="1"/>
  <c r="F13" i="98"/>
  <c r="F12" i="98"/>
  <c r="F12" i="95"/>
  <c r="F11" i="95"/>
  <c r="F10" i="95"/>
  <c r="F7" i="95"/>
  <c r="F6" i="95"/>
  <c r="F14" i="86"/>
  <c r="F39" i="99"/>
  <c r="F38" i="99"/>
  <c r="F37" i="99"/>
  <c r="F36" i="99"/>
  <c r="F35" i="99"/>
  <c r="F34" i="99"/>
  <c r="F33" i="99"/>
  <c r="F32" i="99"/>
  <c r="F31" i="99"/>
  <c r="F29" i="99"/>
  <c r="D27" i="99"/>
  <c r="F23" i="99"/>
  <c r="F22" i="99"/>
  <c r="F21" i="99"/>
  <c r="F19" i="99"/>
  <c r="F18" i="99"/>
  <c r="F17" i="99"/>
  <c r="F16" i="99"/>
  <c r="F14" i="99"/>
  <c r="D13" i="99"/>
  <c r="F12" i="99"/>
  <c r="F11" i="99"/>
  <c r="F9" i="99"/>
  <c r="F8" i="99"/>
  <c r="F7" i="99"/>
  <c r="F6" i="99"/>
  <c r="F50" i="98"/>
  <c r="F49" i="98"/>
  <c r="F48" i="98"/>
  <c r="F47" i="98"/>
  <c r="F46" i="98"/>
  <c r="F45" i="98"/>
  <c r="F44" i="98"/>
  <c r="F43" i="98"/>
  <c r="F42" i="98"/>
  <c r="F41" i="98"/>
  <c r="F40" i="98"/>
  <c r="F39" i="98"/>
  <c r="F38" i="98"/>
  <c r="F37" i="98"/>
  <c r="F36" i="98"/>
  <c r="F35" i="98"/>
  <c r="F34" i="98"/>
  <c r="F33" i="98"/>
  <c r="F32" i="98"/>
  <c r="F31" i="98"/>
  <c r="F30" i="98"/>
  <c r="F29" i="98"/>
  <c r="F28" i="98"/>
  <c r="F27" i="98"/>
  <c r="F26" i="98"/>
  <c r="F24" i="98"/>
  <c r="F23" i="98"/>
  <c r="F22" i="98"/>
  <c r="F21" i="98"/>
  <c r="F20" i="98"/>
  <c r="F18" i="98"/>
  <c r="F17" i="98"/>
  <c r="F11" i="98"/>
  <c r="F10" i="98"/>
  <c r="F9" i="98"/>
  <c r="F8" i="98"/>
  <c r="D7" i="98"/>
  <c r="F6" i="98"/>
  <c r="F10" i="97"/>
  <c r="F9" i="97"/>
  <c r="F8" i="97"/>
  <c r="F7" i="97"/>
  <c r="F6" i="97"/>
  <c r="F207" i="96"/>
  <c r="F185" i="96"/>
  <c r="F184" i="96"/>
  <c r="F181" i="96"/>
  <c r="F180" i="96"/>
  <c r="F177" i="96"/>
  <c r="F161" i="96"/>
  <c r="F152" i="96"/>
  <c r="F151" i="96"/>
  <c r="F150" i="96"/>
  <c r="F148" i="96"/>
  <c r="F143" i="96"/>
  <c r="F133" i="96"/>
  <c r="F132" i="96"/>
  <c r="F123" i="96"/>
  <c r="F104" i="96"/>
  <c r="F103" i="96"/>
  <c r="F101" i="96"/>
  <c r="F54" i="96"/>
  <c r="F46" i="96"/>
  <c r="F21" i="96"/>
  <c r="F14" i="96"/>
  <c r="F8" i="96"/>
  <c r="F21" i="95"/>
  <c r="F20" i="95"/>
  <c r="F19" i="95"/>
  <c r="F18" i="95"/>
  <c r="F17" i="95"/>
  <c r="F16" i="95"/>
  <c r="F14" i="95"/>
  <c r="F13" i="95"/>
  <c r="F81" i="94"/>
  <c r="F80" i="94"/>
  <c r="F76" i="94"/>
  <c r="F72" i="94"/>
  <c r="F69" i="94"/>
  <c r="F62" i="94"/>
  <c r="F61" i="94"/>
  <c r="F59" i="94"/>
  <c r="F58" i="94"/>
  <c r="F56" i="94"/>
  <c r="F44" i="94"/>
  <c r="F123" i="93"/>
  <c r="F119" i="93"/>
  <c r="F116" i="93"/>
  <c r="F115" i="93"/>
  <c r="F113" i="93"/>
  <c r="F102" i="93" s="1"/>
  <c r="F101" i="93"/>
  <c r="F98" i="93"/>
  <c r="F64" i="93"/>
  <c r="F58" i="93"/>
  <c r="F51" i="93"/>
  <c r="F50" i="93"/>
  <c r="F39" i="93"/>
  <c r="F28" i="93"/>
  <c r="F23" i="93"/>
  <c r="F5" i="93" s="1"/>
  <c r="I30" i="92"/>
  <c r="I29" i="92"/>
  <c r="I28" i="92"/>
  <c r="I27" i="92"/>
  <c r="I25" i="92"/>
  <c r="I24" i="92"/>
  <c r="I23" i="92"/>
  <c r="I22" i="92"/>
  <c r="I20" i="92"/>
  <c r="I19" i="92"/>
  <c r="G18" i="92"/>
  <c r="I17" i="92"/>
  <c r="I16" i="92"/>
  <c r="I15" i="92"/>
  <c r="I14" i="92"/>
  <c r="I13" i="92"/>
  <c r="G12" i="92"/>
  <c r="D12" i="92"/>
  <c r="I11" i="92"/>
  <c r="I9" i="92"/>
  <c r="I8" i="92"/>
  <c r="D8" i="92"/>
  <c r="I7" i="92"/>
  <c r="I6" i="92"/>
  <c r="I29" i="91"/>
  <c r="I28" i="91"/>
  <c r="I27" i="91"/>
  <c r="I26" i="91"/>
  <c r="I24" i="91"/>
  <c r="I23" i="91"/>
  <c r="I22" i="91"/>
  <c r="I21" i="91"/>
  <c r="I20" i="91"/>
  <c r="I19" i="91"/>
  <c r="I17" i="91"/>
  <c r="I16" i="91"/>
  <c r="I15" i="91"/>
  <c r="I14" i="91"/>
  <c r="I13" i="91"/>
  <c r="I12" i="91"/>
  <c r="I11" i="91"/>
  <c r="D11" i="91"/>
  <c r="I10" i="91"/>
  <c r="I9" i="91"/>
  <c r="D9" i="91"/>
  <c r="I7" i="91"/>
  <c r="I6" i="91"/>
  <c r="I51" i="90"/>
  <c r="I50" i="90"/>
  <c r="D50" i="90"/>
  <c r="I49" i="90"/>
  <c r="I47" i="90"/>
  <c r="I46" i="90"/>
  <c r="I45" i="90"/>
  <c r="I44" i="90"/>
  <c r="G42" i="90"/>
  <c r="E42" i="90"/>
  <c r="D42" i="90"/>
  <c r="I41" i="90"/>
  <c r="F41" i="90"/>
  <c r="I39" i="90"/>
  <c r="I38" i="90"/>
  <c r="I37" i="90"/>
  <c r="I35" i="90"/>
  <c r="I34" i="90"/>
  <c r="I32" i="90"/>
  <c r="I30" i="90"/>
  <c r="I29" i="90"/>
  <c r="I28" i="90"/>
  <c r="I25" i="90"/>
  <c r="E25" i="90"/>
  <c r="I24" i="90"/>
  <c r="I23" i="90"/>
  <c r="I21" i="90"/>
  <c r="I20" i="90"/>
  <c r="I19" i="90"/>
  <c r="E19" i="90"/>
  <c r="I17" i="90"/>
  <c r="I16" i="90"/>
  <c r="I15" i="90"/>
  <c r="I14" i="90"/>
  <c r="D14" i="90"/>
  <c r="I13" i="90"/>
  <c r="F12" i="90"/>
  <c r="I10" i="90"/>
  <c r="I9" i="90"/>
  <c r="I8" i="90"/>
  <c r="I7" i="90"/>
  <c r="I86" i="89"/>
  <c r="I85" i="89"/>
  <c r="I84" i="89"/>
  <c r="I82" i="89"/>
  <c r="I81" i="89"/>
  <c r="G80" i="89"/>
  <c r="G78" i="89"/>
  <c r="G77" i="89"/>
  <c r="I77" i="89" s="1"/>
  <c r="I76" i="89"/>
  <c r="I73" i="89"/>
  <c r="I72" i="89"/>
  <c r="I71" i="89"/>
  <c r="I68" i="89"/>
  <c r="G67" i="89"/>
  <c r="G66" i="89"/>
  <c r="G65" i="89"/>
  <c r="I64" i="89"/>
  <c r="D64" i="89"/>
  <c r="I63" i="89"/>
  <c r="I62" i="89"/>
  <c r="G61" i="89"/>
  <c r="D61" i="89"/>
  <c r="I60" i="89"/>
  <c r="D60" i="89"/>
  <c r="I59" i="89"/>
  <c r="D59" i="89"/>
  <c r="I58" i="89"/>
  <c r="D58" i="89"/>
  <c r="I57" i="89"/>
  <c r="I56" i="89"/>
  <c r="I55" i="89"/>
  <c r="I54" i="89"/>
  <c r="I51" i="89"/>
  <c r="I49" i="89"/>
  <c r="I48" i="89"/>
  <c r="I47" i="89"/>
  <c r="I46" i="89"/>
  <c r="I45" i="89"/>
  <c r="I44" i="89"/>
  <c r="G43" i="89"/>
  <c r="G42" i="89"/>
  <c r="G41" i="89"/>
  <c r="I40" i="89"/>
  <c r="I39" i="89"/>
  <c r="I36" i="89"/>
  <c r="I35" i="89"/>
  <c r="I34" i="89"/>
  <c r="I32" i="89"/>
  <c r="I31" i="89"/>
  <c r="I30" i="89"/>
  <c r="E29" i="89"/>
  <c r="G28" i="89"/>
  <c r="G29" i="89" s="1"/>
  <c r="E28" i="89"/>
  <c r="D28" i="89"/>
  <c r="I27" i="89"/>
  <c r="F26" i="89"/>
  <c r="D26" i="89"/>
  <c r="I25" i="89"/>
  <c r="I24" i="89"/>
  <c r="I23" i="89"/>
  <c r="D23" i="89"/>
  <c r="G22" i="89"/>
  <c r="F22" i="89"/>
  <c r="E22" i="89"/>
  <c r="D22" i="89"/>
  <c r="I20" i="89"/>
  <c r="G19" i="89"/>
  <c r="I19" i="89" s="1"/>
  <c r="I18" i="89"/>
  <c r="I17" i="89"/>
  <c r="I15" i="89"/>
  <c r="I14" i="89"/>
  <c r="I13" i="89"/>
  <c r="I12" i="89"/>
  <c r="F11" i="89"/>
  <c r="E11" i="89"/>
  <c r="I10" i="89"/>
  <c r="I9" i="89"/>
  <c r="I8" i="89"/>
  <c r="I7" i="89"/>
  <c r="I6" i="89"/>
  <c r="F27" i="88"/>
  <c r="F26" i="88"/>
  <c r="F25" i="88"/>
  <c r="F23" i="88"/>
  <c r="F22" i="88"/>
  <c r="F21" i="88"/>
  <c r="F20" i="88"/>
  <c r="D19" i="88"/>
  <c r="F19" i="88" s="1"/>
  <c r="F18" i="88"/>
  <c r="F17" i="88"/>
  <c r="F16" i="88"/>
  <c r="F14" i="88"/>
  <c r="F13" i="88"/>
  <c r="F12" i="88"/>
  <c r="F11" i="88"/>
  <c r="F9" i="88"/>
  <c r="F8" i="88"/>
  <c r="F7" i="88"/>
  <c r="F6" i="88"/>
  <c r="F70" i="87"/>
  <c r="F69" i="87"/>
  <c r="F68" i="87"/>
  <c r="F67" i="87"/>
  <c r="F66" i="87"/>
  <c r="F65" i="87"/>
  <c r="F64" i="87"/>
  <c r="F63" i="87"/>
  <c r="F62" i="87"/>
  <c r="F61" i="87"/>
  <c r="F60" i="87"/>
  <c r="F59" i="87"/>
  <c r="F57" i="87"/>
  <c r="F56" i="87"/>
  <c r="F55" i="87"/>
  <c r="F54" i="87"/>
  <c r="F53" i="87"/>
  <c r="F50" i="87"/>
  <c r="F49" i="87"/>
  <c r="F48" i="87"/>
  <c r="F47" i="87"/>
  <c r="F45" i="87"/>
  <c r="F44" i="87"/>
  <c r="F43" i="87"/>
  <c r="F42" i="87"/>
  <c r="F41" i="87"/>
  <c r="F40" i="87"/>
  <c r="F39" i="87"/>
  <c r="F38" i="87"/>
  <c r="F36" i="87"/>
  <c r="F35" i="87"/>
  <c r="F34" i="87"/>
  <c r="F33" i="87"/>
  <c r="F32" i="87"/>
  <c r="F30" i="87"/>
  <c r="F29" i="87"/>
  <c r="F27" i="87"/>
  <c r="F26" i="87"/>
  <c r="F25" i="87"/>
  <c r="F24" i="87"/>
  <c r="F23" i="87"/>
  <c r="F21" i="87"/>
  <c r="F20" i="87"/>
  <c r="F19" i="87"/>
  <c r="F17" i="87"/>
  <c r="F13" i="87"/>
  <c r="F9" i="87"/>
  <c r="F8" i="87"/>
  <c r="F7" i="87"/>
  <c r="F6" i="87"/>
  <c r="F55" i="86"/>
  <c r="F54" i="86"/>
  <c r="F53" i="86"/>
  <c r="F52" i="86"/>
  <c r="F51" i="86"/>
  <c r="F46" i="86"/>
  <c r="F45" i="86"/>
  <c r="F42" i="86"/>
  <c r="F38" i="86"/>
  <c r="F37" i="86"/>
  <c r="F36" i="86"/>
  <c r="F34" i="86"/>
  <c r="F32" i="86"/>
  <c r="F25" i="86"/>
  <c r="F22" i="86"/>
  <c r="F21" i="86"/>
  <c r="F20" i="86"/>
  <c r="F19" i="86"/>
  <c r="F15" i="86"/>
  <c r="F10" i="86"/>
  <c r="F9" i="86"/>
  <c r="F7" i="86"/>
  <c r="F30" i="99" l="1"/>
  <c r="F58" i="87"/>
  <c r="F50" i="86"/>
  <c r="D29" i="89"/>
  <c r="I26" i="92"/>
  <c r="I5" i="91"/>
  <c r="I25" i="91"/>
  <c r="I18" i="92"/>
  <c r="F15" i="88"/>
  <c r="F24" i="88"/>
  <c r="F5" i="88"/>
  <c r="I5" i="92"/>
  <c r="I21" i="92"/>
  <c r="F5" i="97"/>
  <c r="F12" i="97" s="1"/>
  <c r="F149" i="96"/>
  <c r="F80" i="96"/>
  <c r="F70" i="94"/>
  <c r="F45" i="94"/>
  <c r="F57" i="94"/>
  <c r="F40" i="93"/>
  <c r="F52" i="93"/>
  <c r="F114" i="93"/>
  <c r="F24" i="93"/>
  <c r="F15" i="99"/>
  <c r="F7" i="98"/>
  <c r="F9" i="95"/>
  <c r="F8" i="95"/>
  <c r="I33" i="90"/>
  <c r="I22" i="90"/>
  <c r="I48" i="90"/>
  <c r="I16" i="89"/>
  <c r="I11" i="89"/>
  <c r="I5" i="89" s="1"/>
  <c r="I26" i="89"/>
  <c r="I83" i="89"/>
  <c r="I66" i="89"/>
  <c r="F28" i="87"/>
  <c r="F10" i="87"/>
  <c r="F11" i="87"/>
  <c r="F18" i="87"/>
  <c r="F37" i="87"/>
  <c r="F47" i="86"/>
  <c r="F30" i="86"/>
  <c r="F31" i="86"/>
  <c r="F24" i="86"/>
  <c r="F18" i="86"/>
  <c r="F8" i="86"/>
  <c r="F35" i="86"/>
  <c r="I43" i="89"/>
  <c r="I22" i="89"/>
  <c r="F23" i="86"/>
  <c r="I78" i="89"/>
  <c r="I41" i="89"/>
  <c r="F13" i="86"/>
  <c r="F17" i="86"/>
  <c r="F12" i="86"/>
  <c r="F10" i="88"/>
  <c r="D11" i="89"/>
  <c r="I42" i="90"/>
  <c r="I33" i="89"/>
  <c r="I42" i="89"/>
  <c r="I67" i="89"/>
  <c r="I12" i="92"/>
  <c r="F5" i="94"/>
  <c r="I29" i="89"/>
  <c r="I61" i="89"/>
  <c r="I79" i="89"/>
  <c r="I26" i="90"/>
  <c r="I65" i="89"/>
  <c r="I6" i="90"/>
  <c r="I5" i="90" s="1"/>
  <c r="G43" i="90"/>
  <c r="I12" i="90"/>
  <c r="I11" i="90" s="1"/>
  <c r="I36" i="90"/>
  <c r="I28" i="89"/>
  <c r="I80" i="89"/>
  <c r="E41" i="90"/>
  <c r="I18" i="91"/>
  <c r="F59" i="93"/>
  <c r="F65" i="93"/>
  <c r="F117" i="93"/>
  <c r="F60" i="94"/>
  <c r="F63" i="94"/>
  <c r="G27" i="90"/>
  <c r="F29" i="93"/>
  <c r="F99" i="93"/>
  <c r="F73" i="94"/>
  <c r="F77" i="94"/>
  <c r="F144" i="96"/>
  <c r="F15" i="96"/>
  <c r="F15" i="95"/>
  <c r="F19" i="98"/>
  <c r="F25" i="98"/>
  <c r="F20" i="99"/>
  <c r="F47" i="96"/>
  <c r="F79" i="96"/>
  <c r="F105" i="96"/>
  <c r="F124" i="96"/>
  <c r="F179" i="96"/>
  <c r="F178" i="96" s="1"/>
  <c r="F183" i="96"/>
  <c r="F182" i="96" s="1"/>
  <c r="F13" i="99"/>
  <c r="F5" i="99"/>
  <c r="F27" i="99"/>
  <c r="F16" i="98"/>
  <c r="F26" i="99"/>
  <c r="F16" i="86" l="1"/>
  <c r="F5" i="98"/>
  <c r="F52" i="98" s="1"/>
  <c r="I10" i="92"/>
  <c r="I31" i="91"/>
  <c r="F29" i="88"/>
  <c r="F31" i="88" s="1"/>
  <c r="F33" i="88" s="1"/>
  <c r="I32" i="92"/>
  <c r="I34" i="92" s="1"/>
  <c r="I36" i="92" s="1"/>
  <c r="D14" i="1"/>
  <c r="F14" i="97"/>
  <c r="D23" i="1"/>
  <c r="F5" i="96"/>
  <c r="F22" i="96"/>
  <c r="F134" i="96"/>
  <c r="F162" i="96"/>
  <c r="F125" i="93"/>
  <c r="D19" i="1" s="1"/>
  <c r="F25" i="99"/>
  <c r="F5" i="95"/>
  <c r="F23" i="95" s="1"/>
  <c r="I37" i="89"/>
  <c r="I21" i="89"/>
  <c r="F11" i="86"/>
  <c r="F29" i="86"/>
  <c r="F40" i="86"/>
  <c r="F5" i="87"/>
  <c r="I27" i="90"/>
  <c r="I43" i="90"/>
  <c r="I40" i="90" s="1"/>
  <c r="F6" i="86"/>
  <c r="F10" i="99"/>
  <c r="F102" i="96"/>
  <c r="F153" i="96"/>
  <c r="F9" i="96"/>
  <c r="F31" i="87"/>
  <c r="F83" i="94"/>
  <c r="F55" i="96"/>
  <c r="F41" i="86"/>
  <c r="D18" i="1" l="1"/>
  <c r="D17" i="1"/>
  <c r="I33" i="91"/>
  <c r="I35" i="91" s="1"/>
  <c r="F41" i="99"/>
  <c r="F54" i="98"/>
  <c r="D24" i="1"/>
  <c r="F16" i="97"/>
  <c r="F209" i="96"/>
  <c r="F27" i="95"/>
  <c r="D21" i="1"/>
  <c r="D20" i="1"/>
  <c r="F85" i="94"/>
  <c r="F87" i="94" s="1"/>
  <c r="F127" i="93"/>
  <c r="F129" i="93" s="1"/>
  <c r="I18" i="90"/>
  <c r="I53" i="90" s="1"/>
  <c r="I88" i="89"/>
  <c r="F43" i="86"/>
  <c r="F5" i="86"/>
  <c r="F44" i="86" l="1"/>
  <c r="F56" i="98"/>
  <c r="I90" i="89"/>
  <c r="I92" i="89" s="1"/>
  <c r="D15" i="1"/>
  <c r="I55" i="90"/>
  <c r="I57" i="90" s="1"/>
  <c r="D16" i="1"/>
  <c r="F43" i="99"/>
  <c r="D25" i="1"/>
  <c r="D22" i="1"/>
  <c r="F211" i="96"/>
  <c r="F39" i="86" l="1"/>
  <c r="C7" i="83"/>
  <c r="F45" i="99"/>
  <c r="F213" i="96"/>
  <c r="F57" i="86" l="1"/>
  <c r="F59" i="86" s="1"/>
  <c r="F74" i="60"/>
  <c r="F73" i="60"/>
  <c r="F64" i="60"/>
  <c r="F63" i="60"/>
  <c r="F62" i="60"/>
  <c r="F61" i="60"/>
  <c r="F31" i="60"/>
  <c r="F30" i="60"/>
  <c r="F28" i="60"/>
  <c r="F27" i="60"/>
  <c r="F26" i="60"/>
  <c r="F25" i="60"/>
  <c r="F92" i="5"/>
  <c r="F91" i="5"/>
  <c r="F89" i="5"/>
  <c r="F86" i="5"/>
  <c r="F85" i="5"/>
  <c r="F84" i="5"/>
  <c r="F83" i="5"/>
  <c r="F82" i="5"/>
  <c r="F80" i="5"/>
  <c r="F79" i="5"/>
  <c r="F77" i="5"/>
  <c r="F73" i="5"/>
  <c r="F72" i="5"/>
  <c r="F70" i="5"/>
  <c r="F69" i="5"/>
  <c r="F68" i="5"/>
  <c r="F66" i="5"/>
  <c r="F63" i="5"/>
  <c r="F62" i="5"/>
  <c r="F59" i="5"/>
  <c r="F57" i="5"/>
  <c r="F56" i="5"/>
  <c r="F55" i="5"/>
  <c r="F54" i="5"/>
  <c r="F49" i="5"/>
  <c r="F48" i="5"/>
  <c r="F46" i="5"/>
  <c r="F45" i="5"/>
  <c r="F44" i="5"/>
  <c r="F41" i="5"/>
  <c r="F40" i="5"/>
  <c r="F39" i="5"/>
  <c r="F36" i="5"/>
  <c r="F35" i="5"/>
  <c r="F34" i="5"/>
  <c r="F33" i="5"/>
  <c r="F31" i="5"/>
  <c r="F27" i="5"/>
  <c r="F13" i="5"/>
  <c r="F12" i="5"/>
  <c r="F11" i="5"/>
  <c r="F10" i="5"/>
  <c r="F7" i="5"/>
  <c r="F6" i="5"/>
  <c r="F43" i="78"/>
  <c r="F44" i="78"/>
  <c r="F45" i="78"/>
  <c r="F57" i="60"/>
  <c r="F114" i="5"/>
  <c r="F52" i="82"/>
  <c r="F48" i="82"/>
  <c r="F47" i="82"/>
  <c r="F46" i="82"/>
  <c r="F44" i="82"/>
  <c r="F43" i="82"/>
  <c r="F40" i="82"/>
  <c r="F39" i="82"/>
  <c r="F38" i="82"/>
  <c r="F34" i="82"/>
  <c r="F26" i="82"/>
  <c r="F22" i="82"/>
  <c r="F17" i="82"/>
  <c r="F16" i="82"/>
  <c r="F15" i="82"/>
  <c r="F12" i="82"/>
  <c r="F53" i="82"/>
  <c r="F49" i="82"/>
  <c r="F45" i="82"/>
  <c r="F33" i="82"/>
  <c r="F31" i="82"/>
  <c r="F28" i="82"/>
  <c r="F23" i="59"/>
  <c r="F22" i="59" s="1"/>
  <c r="F21" i="59"/>
  <c r="F20" i="59"/>
  <c r="F19" i="59"/>
  <c r="F18" i="59"/>
  <c r="F16" i="59"/>
  <c r="F14" i="59"/>
  <c r="F13" i="59"/>
  <c r="F11" i="59"/>
  <c r="F10" i="59"/>
  <c r="F8" i="59"/>
  <c r="F6" i="59"/>
  <c r="F61" i="86" l="1"/>
  <c r="D12" i="1"/>
  <c r="F60" i="60"/>
  <c r="F24" i="60"/>
  <c r="F29" i="60"/>
  <c r="F94" i="5"/>
  <c r="F74" i="5"/>
  <c r="F47" i="5"/>
  <c r="F29" i="5"/>
  <c r="F30" i="5"/>
  <c r="F8" i="5"/>
  <c r="F9" i="5"/>
  <c r="F5" i="59"/>
  <c r="F9" i="59"/>
  <c r="F12" i="59"/>
  <c r="F17" i="59"/>
  <c r="F15" i="59" s="1"/>
  <c r="D8" i="30" l="1"/>
  <c r="D36" i="60" l="1"/>
  <c r="D44" i="60"/>
  <c r="D14" i="60"/>
  <c r="D50" i="60"/>
  <c r="F50" i="60" s="1"/>
  <c r="D15" i="60" l="1"/>
  <c r="D16" i="60" l="1"/>
  <c r="F44" i="81" l="1"/>
  <c r="D42" i="81"/>
  <c r="I44" i="81" l="1"/>
  <c r="I43" i="81"/>
  <c r="I42" i="81"/>
  <c r="I45" i="81"/>
  <c r="I48" i="81"/>
  <c r="D47" i="81"/>
  <c r="D46" i="81"/>
  <c r="I47" i="81"/>
  <c r="I20" i="81"/>
  <c r="I19" i="81"/>
  <c r="I17" i="81"/>
  <c r="F37" i="78"/>
  <c r="D41" i="60" l="1"/>
  <c r="F47" i="60"/>
  <c r="F42" i="60" l="1"/>
  <c r="F43" i="60"/>
  <c r="F55" i="60"/>
  <c r="F45" i="60"/>
  <c r="F38" i="60"/>
  <c r="F44" i="60"/>
  <c r="F40" i="60"/>
  <c r="F41" i="60"/>
  <c r="F17" i="60"/>
  <c r="F16" i="60"/>
  <c r="F15" i="60" l="1"/>
  <c r="F14" i="60"/>
  <c r="D34" i="60" l="1"/>
  <c r="F53" i="60"/>
  <c r="F34" i="60" l="1"/>
  <c r="F37" i="60"/>
  <c r="F54" i="60"/>
  <c r="F52" i="60"/>
  <c r="F48" i="60"/>
  <c r="F10" i="60" l="1"/>
  <c r="F22" i="60" l="1"/>
  <c r="F21" i="60"/>
  <c r="F28" i="78"/>
  <c r="F36" i="60"/>
  <c r="I51" i="81" l="1"/>
  <c r="I50" i="81"/>
  <c r="I49" i="81"/>
  <c r="I46" i="81"/>
  <c r="I41" i="81"/>
  <c r="I40" i="81"/>
  <c r="I39" i="81" s="1"/>
  <c r="F110" i="5" l="1"/>
  <c r="F109" i="5"/>
  <c r="F79" i="60"/>
  <c r="F78" i="60"/>
  <c r="F77" i="60"/>
  <c r="F75" i="60"/>
  <c r="F76" i="60" l="1"/>
  <c r="F10" i="30"/>
  <c r="F22" i="30"/>
  <c r="F21" i="30"/>
  <c r="F12" i="30" l="1"/>
  <c r="F35" i="60"/>
  <c r="F13" i="60"/>
  <c r="F12" i="60"/>
  <c r="D73" i="82" l="1"/>
  <c r="D66" i="82"/>
  <c r="D68" i="82"/>
  <c r="D62" i="82"/>
  <c r="F91" i="82" l="1"/>
  <c r="F90" i="82"/>
  <c r="F88" i="82"/>
  <c r="F87" i="82"/>
  <c r="F84" i="82"/>
  <c r="F83" i="82"/>
  <c r="F82" i="82"/>
  <c r="F80" i="82"/>
  <c r="F79" i="82"/>
  <c r="F75" i="82"/>
  <c r="F74" i="82"/>
  <c r="F73" i="82"/>
  <c r="F72" i="82"/>
  <c r="F70" i="82"/>
  <c r="F69" i="82"/>
  <c r="F68" i="82"/>
  <c r="F67" i="82"/>
  <c r="F66" i="82"/>
  <c r="F64" i="82"/>
  <c r="F63" i="82"/>
  <c r="F62" i="82"/>
  <c r="F61" i="82"/>
  <c r="F59" i="82"/>
  <c r="F58" i="82"/>
  <c r="F57" i="82"/>
  <c r="F56" i="82"/>
  <c r="F54" i="82"/>
  <c r="F7" i="82"/>
  <c r="F6" i="82"/>
  <c r="F57" i="78"/>
  <c r="F55" i="78"/>
  <c r="F54" i="78"/>
  <c r="F52" i="78"/>
  <c r="F51" i="78"/>
  <c r="F49" i="78"/>
  <c r="F46" i="78"/>
  <c r="F40" i="78"/>
  <c r="F39" i="78"/>
  <c r="F38" i="78"/>
  <c r="F36" i="78"/>
  <c r="F34" i="78"/>
  <c r="F33" i="78"/>
  <c r="F32" i="78"/>
  <c r="F31" i="78"/>
  <c r="F30" i="78"/>
  <c r="F29" i="78"/>
  <c r="F27" i="78"/>
  <c r="F26" i="78"/>
  <c r="F25" i="78"/>
  <c r="F24" i="78"/>
  <c r="F22" i="78"/>
  <c r="F21" i="78"/>
  <c r="F20" i="78"/>
  <c r="F19" i="78"/>
  <c r="F18" i="78"/>
  <c r="F17" i="78"/>
  <c r="F15" i="78"/>
  <c r="F14" i="78"/>
  <c r="F13" i="78"/>
  <c r="F12" i="78"/>
  <c r="F10" i="78"/>
  <c r="F9" i="78"/>
  <c r="F8" i="78"/>
  <c r="F7" i="78"/>
  <c r="F6" i="78"/>
  <c r="I36" i="81"/>
  <c r="I37" i="81"/>
  <c r="I38" i="81"/>
  <c r="I52" i="81"/>
  <c r="I26" i="81"/>
  <c r="I27" i="81"/>
  <c r="I28" i="81"/>
  <c r="I29" i="81"/>
  <c r="I30" i="81"/>
  <c r="I14" i="81"/>
  <c r="C10" i="83" l="1"/>
  <c r="F81" i="82"/>
  <c r="F60" i="82"/>
  <c r="F8" i="82"/>
  <c r="F65" i="82"/>
  <c r="F50" i="78"/>
  <c r="F53" i="78"/>
  <c r="F5" i="78"/>
  <c r="F56" i="78"/>
  <c r="F16" i="78"/>
  <c r="F41" i="78"/>
  <c r="F76" i="82"/>
  <c r="F23" i="78"/>
  <c r="F71" i="82"/>
  <c r="F55" i="82"/>
  <c r="F11" i="78"/>
  <c r="F5" i="82"/>
  <c r="F35" i="78"/>
  <c r="F85" i="82"/>
  <c r="F118" i="5" l="1"/>
  <c r="F117" i="5"/>
  <c r="F116" i="5"/>
  <c r="F115" i="5"/>
  <c r="F113" i="5"/>
  <c r="F111" i="5"/>
  <c r="F108" i="5"/>
  <c r="F107" i="5"/>
  <c r="F106" i="5"/>
  <c r="F105" i="5"/>
  <c r="F104" i="5"/>
  <c r="F103" i="5"/>
  <c r="F102" i="5"/>
  <c r="F101" i="5"/>
  <c r="F99" i="5"/>
  <c r="F97" i="5"/>
  <c r="F95" i="5"/>
  <c r="F75" i="5"/>
  <c r="F60" i="5"/>
  <c r="F26" i="5"/>
  <c r="F23" i="5"/>
  <c r="F22" i="5"/>
  <c r="F21" i="5"/>
  <c r="F20" i="5"/>
  <c r="F18" i="5"/>
  <c r="F17" i="5"/>
  <c r="F16" i="5"/>
  <c r="F14" i="5"/>
  <c r="F72" i="60"/>
  <c r="F70" i="60"/>
  <c r="F69" i="60"/>
  <c r="F68" i="60"/>
  <c r="F67" i="60"/>
  <c r="F39" i="60"/>
  <c r="F33" i="60"/>
  <c r="F32" i="60" s="1"/>
  <c r="F23" i="60"/>
  <c r="F19" i="60" s="1"/>
  <c r="F18" i="60"/>
  <c r="F9" i="60"/>
  <c r="F8" i="60"/>
  <c r="F7" i="60"/>
  <c r="F6" i="60"/>
  <c r="F29" i="30"/>
  <c r="F30" i="30"/>
  <c r="F31" i="30"/>
  <c r="F32" i="30"/>
  <c r="F112" i="5" l="1"/>
  <c r="F100" i="5"/>
  <c r="F5" i="60"/>
  <c r="F71" i="60"/>
  <c r="F96" i="5"/>
  <c r="F76" i="5"/>
  <c r="F66" i="60"/>
  <c r="F5" i="5"/>
  <c r="F15" i="5"/>
  <c r="F19" i="5"/>
  <c r="F61" i="5"/>
  <c r="F25" i="5"/>
  <c r="I18" i="81"/>
  <c r="I16" i="81"/>
  <c r="I33" i="81"/>
  <c r="I32" i="81"/>
  <c r="I25" i="81"/>
  <c r="I24" i="81"/>
  <c r="I22" i="81"/>
  <c r="I13" i="81"/>
  <c r="I12" i="81"/>
  <c r="I11" i="81"/>
  <c r="I9" i="81"/>
  <c r="I8" i="81"/>
  <c r="I7" i="81"/>
  <c r="I6" i="81"/>
  <c r="I10" i="81" l="1"/>
  <c r="I15" i="81"/>
  <c r="I23" i="81"/>
  <c r="I31" i="81"/>
  <c r="I54" i="81" s="1"/>
  <c r="I5" i="81"/>
  <c r="D8" i="1" l="1"/>
  <c r="A1" i="1" l="1"/>
  <c r="A2" i="24"/>
  <c r="A1" i="83" s="1"/>
  <c r="F26" i="59" l="1"/>
  <c r="F28" i="59" s="1"/>
  <c r="F60" i="78"/>
  <c r="F62" i="78" l="1"/>
  <c r="F64" i="78" s="1"/>
  <c r="D5" i="1"/>
  <c r="F30" i="59"/>
  <c r="D7" i="1"/>
  <c r="C8" i="83" l="1"/>
  <c r="C9" i="83"/>
  <c r="F41" i="30" l="1"/>
  <c r="F40" i="30"/>
  <c r="F39" i="30"/>
  <c r="F38" i="30"/>
  <c r="F37" i="30" s="1"/>
  <c r="F36" i="30"/>
  <c r="F35" i="30"/>
  <c r="F33" i="30"/>
  <c r="F28" i="30"/>
  <c r="F26" i="30"/>
  <c r="F20" i="30"/>
  <c r="F19" i="30"/>
  <c r="F18" i="30"/>
  <c r="F23" i="30"/>
  <c r="F11" i="30"/>
  <c r="F9" i="30"/>
  <c r="F8" i="30"/>
  <c r="F7" i="30"/>
  <c r="F5" i="30" l="1"/>
  <c r="F34" i="30"/>
  <c r="F27" i="30"/>
  <c r="F82" i="60" l="1"/>
  <c r="F84" i="60" s="1"/>
  <c r="F122" i="5"/>
  <c r="F124" i="5" l="1"/>
  <c r="F126" i="5" s="1"/>
  <c r="D10" i="1"/>
  <c r="F86" i="60"/>
  <c r="D9" i="1"/>
  <c r="F89" i="82" l="1"/>
  <c r="F94" i="82" s="1"/>
  <c r="F96" i="82" l="1"/>
  <c r="D6" i="1"/>
  <c r="F98" i="82" l="1"/>
  <c r="I56" i="81" l="1"/>
  <c r="I58" i="81" l="1"/>
  <c r="C5" i="83"/>
  <c r="F81" i="87" l="1"/>
  <c r="F83" i="87" l="1"/>
  <c r="D13" i="1"/>
  <c r="F85" i="87" l="1"/>
  <c r="F43" i="30" l="1"/>
  <c r="D11" i="1" s="1"/>
  <c r="D26" i="1" s="1"/>
  <c r="D33" i="1" l="1"/>
  <c r="D35" i="1" s="1"/>
  <c r="C6" i="83"/>
  <c r="F45" i="30"/>
  <c r="C11" i="83" l="1"/>
  <c r="C18" i="83" s="1"/>
  <c r="C20" i="83" s="1"/>
  <c r="F47" i="30"/>
</calcChain>
</file>

<file path=xl/sharedStrings.xml><?xml version="1.0" encoding="utf-8"?>
<sst xmlns="http://schemas.openxmlformats.org/spreadsheetml/2006/main" count="2185" uniqueCount="1084">
  <si>
    <t xml:space="preserve">MONTANT TOTAL ETUDES </t>
  </si>
  <si>
    <t xml:space="preserve">TRAVAUX - DESIGNATION </t>
  </si>
  <si>
    <t>ELECTRICITE</t>
  </si>
  <si>
    <t>MONTANT TOTAL TRAVAUX  HT</t>
  </si>
  <si>
    <t>RECAPITULATIF</t>
  </si>
  <si>
    <t xml:space="preserve">MONTANT TOTAL TRAVAUX  </t>
  </si>
  <si>
    <t xml:space="preserve"> TOTAL </t>
  </si>
  <si>
    <t>MENUISERIES INTERIEURES</t>
  </si>
  <si>
    <t xml:space="preserve">DESIGNATION </t>
  </si>
  <si>
    <t>Unité</t>
  </si>
  <si>
    <t>Prix Unitaire</t>
  </si>
  <si>
    <t>Montant HT</t>
  </si>
  <si>
    <t>TOTAL  TTC</t>
  </si>
  <si>
    <t>M3</t>
  </si>
  <si>
    <t>INSTALLATION DE CHANTIER</t>
  </si>
  <si>
    <t>M2</t>
  </si>
  <si>
    <t>ENDUIT CIMENT SUR MUR AGGLOS</t>
  </si>
  <si>
    <t>U</t>
  </si>
  <si>
    <t>RELEVE D'ETANCHEITE</t>
  </si>
  <si>
    <t>DISPOSITIONS POUR ENTRETIEN ULTERIEUR</t>
  </si>
  <si>
    <t>BALISAGES SUR TERRASSES</t>
  </si>
  <si>
    <t>TOTAL ETANCHEITE  HT</t>
  </si>
  <si>
    <t>EVACUATION DES EAUX PLUVIALES</t>
  </si>
  <si>
    <t>ECHAFAUDAGE ET PROTECTIONS</t>
  </si>
  <si>
    <t>ECHAFAUDAGES &amp; PROTECTIONS</t>
  </si>
  <si>
    <t>ACCESSOIRES</t>
  </si>
  <si>
    <t>TRAITEMENT DE JOINT DE DILATATION</t>
  </si>
  <si>
    <t>COUVRE-JOINT DE DILATATION</t>
  </si>
  <si>
    <t>Qté</t>
  </si>
  <si>
    <t>METALLERIE SERRURERIE</t>
  </si>
  <si>
    <t>PORTE AUTOMATIQUE VITREE COULISSANTE AVEC CHASSIS ALUMINIUM LAQUE</t>
  </si>
  <si>
    <t xml:space="preserve">SIGNALETIQUE </t>
  </si>
  <si>
    <t>ML</t>
  </si>
  <si>
    <t>PLAFONDS SUSPENDUS EN PLAQUE DE PLATRE</t>
  </si>
  <si>
    <t xml:space="preserve">PEINTURE ET FINITIONS </t>
  </si>
  <si>
    <t>CARRELAGE</t>
  </si>
  <si>
    <t>CARRELAGE MURAL ET FAIENCE</t>
  </si>
  <si>
    <t>OUVRAGES DIVERS DE FINITIONS</t>
  </si>
  <si>
    <t>SOLS SOUPLES</t>
  </si>
  <si>
    <t>OUVRAGES DIVERS</t>
  </si>
  <si>
    <t xml:space="preserve"> </t>
  </si>
  <si>
    <t>VRD</t>
  </si>
  <si>
    <t>DEBLAIS EN TRANCHEE POUR RESEAUX</t>
  </si>
  <si>
    <t>RACCORDEMENT AU RESEAU D'EGOUT PUBLIC</t>
  </si>
  <si>
    <t>APPAREILLAGE DE TRAITEMENT DES EAUX USEES</t>
  </si>
  <si>
    <t>DECAISSEMENT POUR MISE A NIVEAU</t>
  </si>
  <si>
    <t>REPROFILAGE &amp; COMPACTAGE FOND FORME</t>
  </si>
  <si>
    <t>REALISATION D'ESSAIS A LA PLAQUE PREALABLES</t>
  </si>
  <si>
    <t>REALISATION D'ESSAIS A LA PLAQUE / COUCHE DE FONDATION</t>
  </si>
  <si>
    <t xml:space="preserve">REGLAGE DE TAMPON DE REGARDS  </t>
  </si>
  <si>
    <t xml:space="preserve">BORDURE TROTTOIR BETON PREFA. "T2" </t>
  </si>
  <si>
    <t xml:space="preserve">CANIVEAU BETON PREFA. "CC1" </t>
  </si>
  <si>
    <t xml:space="preserve">CANIVEAU BETON PREFA. "CC2" </t>
  </si>
  <si>
    <t>BORDURE TROTTOIR BETON PREFA. "P1"</t>
  </si>
  <si>
    <t>BORDURE TROTTOIR BETON PREFA. "P2"</t>
  </si>
  <si>
    <t>Les prestations sont précisées dans l'offre du candidat.</t>
  </si>
  <si>
    <t xml:space="preserve">METALLERIE SERRURERIE </t>
  </si>
  <si>
    <t xml:space="preserve">CHAUFFAGE </t>
  </si>
  <si>
    <t xml:space="preserve">DESENFUMAGE </t>
  </si>
  <si>
    <t>REGULATION</t>
  </si>
  <si>
    <t xml:space="preserve"> Raccordement des sous stations chaud/froid</t>
  </si>
  <si>
    <t xml:space="preserve"> Raccordement des CTA</t>
  </si>
  <si>
    <t xml:space="preserve"> Raccordement des terminaux</t>
  </si>
  <si>
    <t xml:space="preserve"> Raccordement des groupes froids à détente directe</t>
  </si>
  <si>
    <t xml:space="preserve"> Raccordement des extracteurs</t>
  </si>
  <si>
    <t xml:space="preserve">PROTECTION COUPE FEU DES GAINES DE VENTILATION </t>
  </si>
  <si>
    <t xml:space="preserve">CLAPETS COUPE FEU </t>
  </si>
  <si>
    <t>RACCORDEMENT COMPTEUR SUR EAU FROIDE</t>
  </si>
  <si>
    <t xml:space="preserve">VENTILATION </t>
  </si>
  <si>
    <t>EQUIPEMENTS SANITAIRES ET ROBINETTERIES</t>
  </si>
  <si>
    <t xml:space="preserve">ATTENTES DIVERSES ET DISCONNECTEURS </t>
  </si>
  <si>
    <t xml:space="preserve">EVACUATION DES EAUX USEES </t>
  </si>
  <si>
    <t xml:space="preserve">EVACUATION DES EAUX VANNES </t>
  </si>
  <si>
    <t>ELECTRICITE CFO CFA</t>
  </si>
  <si>
    <t xml:space="preserve">REVETEMENTS EXTERIEURS </t>
  </si>
  <si>
    <t xml:space="preserve">ETANCHEITE </t>
  </si>
  <si>
    <t>LA PRISE DE TERRE ET LES LIAISONS EQUIPOTENTIELLES</t>
  </si>
  <si>
    <t>LA DISTRIBUTION PRINCIPALE ET ARMOIRES DIVSIONNAIRES</t>
  </si>
  <si>
    <t xml:space="preserve"> Armoires divisionnaires compris cablage depuis TGBT</t>
  </si>
  <si>
    <t>L'ECLAIRAGE ARTIFICIEL</t>
  </si>
  <si>
    <t>Asservissements</t>
  </si>
  <si>
    <t>L'ECLAIRAGE DE SECURITE</t>
  </si>
  <si>
    <t>BAES évacuation</t>
  </si>
  <si>
    <t>BAES ambiance</t>
  </si>
  <si>
    <t>BAPI</t>
  </si>
  <si>
    <t>Cablages</t>
  </si>
  <si>
    <t>LES APPAREILLAGES- LES CHEMINEMENTS ET CABLAGES</t>
  </si>
  <si>
    <t>Interrupteurs sa/vv/détecteurs</t>
  </si>
  <si>
    <t>ENS</t>
  </si>
  <si>
    <t>Equipements divers (boites, raccordements)</t>
  </si>
  <si>
    <t>LES ALIMENTATIONS DIVERSES ET SPECIFIQUES</t>
  </si>
  <si>
    <t>L'ECLAIRAGE EXTERIEUR</t>
  </si>
  <si>
    <t>LE PRECABLAGE POLYVALENT</t>
  </si>
  <si>
    <t>Cablages, mise en service</t>
  </si>
  <si>
    <t>LA SECURITE INCENDIE</t>
  </si>
  <si>
    <t>LES TRAVAUX DIVERS</t>
  </si>
  <si>
    <t>Etudes/DOE/DIIO</t>
  </si>
  <si>
    <t>DESAMIANTAGE</t>
  </si>
  <si>
    <t>TOTAL  DESAMIANTAGE  HT</t>
  </si>
  <si>
    <t>REVETEMENT DE FACADE BARDAGE</t>
  </si>
  <si>
    <t>MENUISERIES EXTERIEURES ALUMINIUM</t>
  </si>
  <si>
    <t>CARRELAGE FAIENCES</t>
  </si>
  <si>
    <t>MESURES ET DETERMINATION DES POINTS 0 ET REALISATION DES PRELEVEMENTS LIBERATOIRES</t>
  </si>
  <si>
    <t xml:space="preserve">INSTALLATION DE CHANTIER </t>
  </si>
  <si>
    <t xml:space="preserve">PLAN DE RETRAIT </t>
  </si>
  <si>
    <t xml:space="preserve">TRAITEMENT ET EVACUATION DES DECHETS AMIANTE </t>
  </si>
  <si>
    <t xml:space="preserve">CLOTURE ET SIGNALETIQUE </t>
  </si>
  <si>
    <t xml:space="preserve">TRI ET EVACUATION </t>
  </si>
  <si>
    <t xml:space="preserve">SIPHON DE SOL </t>
  </si>
  <si>
    <t xml:space="preserve">BUNGALOWS DE CHANTIER </t>
  </si>
  <si>
    <t>RACCORDEMENT EU EV AEP</t>
  </si>
  <si>
    <t xml:space="preserve">PANNEAU DE CHANTIER </t>
  </si>
  <si>
    <t>INSTALLATION DE CHANTIER POUR TRAVAUX DE DESAMIANTAGE</t>
  </si>
  <si>
    <t xml:space="preserve">RACCORDEMENT </t>
  </si>
  <si>
    <t>PROTOTYPE</t>
  </si>
  <si>
    <t xml:space="preserve">TRAVAUX PREPARATOIRES </t>
  </si>
  <si>
    <t xml:space="preserve">TRAPPES  ET FACADES DE GAINE TECHNIQUE </t>
  </si>
  <si>
    <t xml:space="preserve">Armoire existante  : reprise et modification </t>
  </si>
  <si>
    <t xml:space="preserve">RESEAU HUMIDES </t>
  </si>
  <si>
    <t xml:space="preserve">RACCORDEMENTS ELECTRIQUES  ET COFFRETS ELECTRIQUES </t>
  </si>
  <si>
    <t>BLOC PORTE METAL 1 VANTAIL</t>
  </si>
  <si>
    <t xml:space="preserve">SUPPORT  ECRAN  </t>
  </si>
  <si>
    <t>SUPPORT VIDEO PROJECTEUR</t>
  </si>
  <si>
    <t>NETTOYAGE</t>
  </si>
  <si>
    <t>NETTOYAGE  PRE RECEPTION</t>
  </si>
  <si>
    <t xml:space="preserve">NETTOYAGE RECEPTION </t>
  </si>
  <si>
    <t xml:space="preserve">PROJECTION COUPE FEU </t>
  </si>
  <si>
    <t>FAUX PLAFONDS HYGIENE DEMONTABLES 600X 600</t>
  </si>
  <si>
    <t xml:space="preserve">PLAFONDS DEMONTABLES EN DALLES   </t>
  </si>
  <si>
    <t xml:space="preserve">CLOISONS DOUBLAGES </t>
  </si>
  <si>
    <t>DOUBLAGE PLAQUE DE PLATRE SUR OSSATURE</t>
  </si>
  <si>
    <t>JOUE EN PLATRE</t>
  </si>
  <si>
    <t xml:space="preserve">CLOISONS GAINES TECHNIQUES </t>
  </si>
  <si>
    <t>PV CLOISON THD</t>
  </si>
  <si>
    <t xml:space="preserve">BATI SUPPORT WC </t>
  </si>
  <si>
    <t>PREPARATION  RAGREAGE</t>
  </si>
  <si>
    <t xml:space="preserve">BARRE DE SEUIL </t>
  </si>
  <si>
    <t>TAPIS BROSSE</t>
  </si>
  <si>
    <t>ISOLANT ACOUSTIQUE  ET CHAPE</t>
  </si>
  <si>
    <t>PLINTHE</t>
  </si>
  <si>
    <t xml:space="preserve">SEUIL </t>
  </si>
  <si>
    <t xml:space="preserve">FONDATIONS </t>
  </si>
  <si>
    <t xml:space="preserve">AIRE DE NETTOYAGE DES ROUES  </t>
  </si>
  <si>
    <t xml:space="preserve">TERRASSEMENT SOUS VOIRIE ET REVETEMENT EXTERIEUR </t>
  </si>
  <si>
    <t xml:space="preserve">FOUILLE EN TERRAIN DE TOUTE NATURE </t>
  </si>
  <si>
    <t xml:space="preserve">GEOTEXTILE </t>
  </si>
  <si>
    <t xml:space="preserve">COUCHE DE FORME SOUS VOIRIE </t>
  </si>
  <si>
    <t xml:space="preserve">COUCHE DE FORME SOUS  REVETEMENTS EXTERIEURS </t>
  </si>
  <si>
    <t>COMPACTAGE</t>
  </si>
  <si>
    <t xml:space="preserve">COUCHE DE REGLAGE </t>
  </si>
  <si>
    <t xml:space="preserve">ESSAIS </t>
  </si>
  <si>
    <t xml:space="preserve">ESSAIS A LA PLAQUE </t>
  </si>
  <si>
    <t xml:space="preserve">REMBLAIEMENT </t>
  </si>
  <si>
    <t xml:space="preserve">REMBLAIEMENT AUTOUR DU BATIMENT </t>
  </si>
  <si>
    <t>TRI ET EVACUATION</t>
  </si>
  <si>
    <t xml:space="preserve">ARRACHAGE ARBRES COMPRIS DESOUCHAGE </t>
  </si>
  <si>
    <t xml:space="preserve">TRAVAUX PREPARATOIRES TERRASSEMENT DEPOLLUTION </t>
  </si>
  <si>
    <t xml:space="preserve">GEOMENBRANE </t>
  </si>
  <si>
    <t xml:space="preserve">IMPLANTATION </t>
  </si>
  <si>
    <t>IMPLANTATION DE LA CONSTRUCTION</t>
  </si>
  <si>
    <t>INSTALLATIONS DE CHANTIER</t>
  </si>
  <si>
    <t>FORFAIT POUR CONSTAT D'HUISSIER</t>
  </si>
  <si>
    <t>RELEVE DE GEOMETRE ET BORNAGE CONTRADICTOIRE</t>
  </si>
  <si>
    <t>IMPLANTATION DES CONSTRUCTIONS</t>
  </si>
  <si>
    <t xml:space="preserve">INFRASTRUCTURE </t>
  </si>
  <si>
    <t xml:space="preserve">FOUILLES EN TERRAIN TOUTES NATURES </t>
  </si>
  <si>
    <t>RESEAUX INTERIEURS SOUS BATIMENT</t>
  </si>
  <si>
    <t>DEBLAIS EN TRANCHEES POUR RESEAUX</t>
  </si>
  <si>
    <t xml:space="preserve">ATTENTE EN SORTIE </t>
  </si>
  <si>
    <t>SIPHON DE SOL</t>
  </si>
  <si>
    <t xml:space="preserve">ML </t>
  </si>
  <si>
    <t xml:space="preserve">VIDE SANITAIRE </t>
  </si>
  <si>
    <t>REPROFILAGE ET COMPACTAGE DE COUCHE DE FORME</t>
  </si>
  <si>
    <t>STRUCTURE</t>
  </si>
  <si>
    <t xml:space="preserve">ENSEMBLE DES ELEVATIONS </t>
  </si>
  <si>
    <t xml:space="preserve">ENSEMBLE DES PLANCHERS </t>
  </si>
  <si>
    <t xml:space="preserve">LONGRINES </t>
  </si>
  <si>
    <t>DALLAGES PORTES</t>
  </si>
  <si>
    <t xml:space="preserve">OUVRAGE DIVERS </t>
  </si>
  <si>
    <t xml:space="preserve">SOUCHES ET GAINES  </t>
  </si>
  <si>
    <t>DIVERS</t>
  </si>
  <si>
    <t>SOCLES BETON POUR EQUIPEMENT TECHNIQUE</t>
  </si>
  <si>
    <t>TRAITEMENT COUPE-FEU  JOINT DILATATION</t>
  </si>
  <si>
    <t>COURETTE ANGLAISE BA DE VENTILATION</t>
  </si>
  <si>
    <t xml:space="preserve">APPUIS </t>
  </si>
  <si>
    <t>BOUCHEMENT  EN BLOC MACONNE</t>
  </si>
  <si>
    <t>ETANCHEITE SUR TERRASSES INACCESSIBLES</t>
  </si>
  <si>
    <t>ETANCHEITE MURS ENTERRES</t>
  </si>
  <si>
    <t xml:space="preserve">PROTECTION MECANIQUE DE L'ETANCHEITE </t>
  </si>
  <si>
    <t>PROFIL ALU D'ARRET D'ETANCHEITE EN TETE</t>
  </si>
  <si>
    <t>TRAITEMENT DU JOINT DE DILATATION VERTICAL</t>
  </si>
  <si>
    <t xml:space="preserve">CHARPENTE COUVERTURE ZINGUERIE </t>
  </si>
  <si>
    <t xml:space="preserve">PROTOTYPE </t>
  </si>
  <si>
    <t xml:space="preserve">REVETEMENT MURAUX ACOUSTIQUE </t>
  </si>
  <si>
    <t xml:space="preserve">GAINE PROMAT </t>
  </si>
  <si>
    <t>CLIMATISATION</t>
  </si>
  <si>
    <t xml:space="preserve">GTC </t>
  </si>
  <si>
    <t xml:space="preserve">RESEAUX SECS </t>
  </si>
  <si>
    <t xml:space="preserve">CHAMBRE DE TIRAGE </t>
  </si>
  <si>
    <t xml:space="preserve">BORDURES </t>
  </si>
  <si>
    <t xml:space="preserve">TELECOMPTAGE ET TELEMESURES COMPRIS SONDES ET CABLAGES </t>
  </si>
  <si>
    <t>TELECOMMANDES COMPRIS CABLAGE</t>
  </si>
  <si>
    <t>ALARMES COMPRIS CABLAGE ET REPORT</t>
  </si>
  <si>
    <t xml:space="preserve">SUPERVISION </t>
  </si>
  <si>
    <t>SYNOPTIQUES ANIMES</t>
  </si>
  <si>
    <t>PROGRAMMATION DE LA SUPERVISION</t>
  </si>
  <si>
    <t xml:space="preserve">MISE EN SERVICE  ESSAIS ET FORMATION </t>
  </si>
  <si>
    <t>CENTRALE TABLEAU DE SIGNALISATION</t>
  </si>
  <si>
    <t>DIFFUSEURS SONORES</t>
  </si>
  <si>
    <t xml:space="preserve">DIFFUSEURS LUMINEUX </t>
  </si>
  <si>
    <t xml:space="preserve">CABLAGE CANALISATION ESSAI </t>
  </si>
  <si>
    <t>DECLENCHEUR MANUEL</t>
  </si>
  <si>
    <t>PREPARATION  TERRE VEGETALE ENGAZONNEMENT</t>
  </si>
  <si>
    <t>FOURNITURE ET MISE EN PLACE DE TERRE VEGETALE</t>
  </si>
  <si>
    <t>REPRISE &amp; MODELAGE DE TERRE VEGETALE</t>
  </si>
  <si>
    <t>PLANTATIONS COMPRIS TERRE VEGETALE ET TUTEUR</t>
  </si>
  <si>
    <t>ARROSAGE AUTOMATIQUE</t>
  </si>
  <si>
    <t>SYSTÈME DE PROGRAMMATION ET DE REGULATIONS</t>
  </si>
  <si>
    <t>RESEAUX DE DISTRIBUTION COMPRIS BUSES ET GOUTTES A GOUTTES</t>
  </si>
  <si>
    <t>MOBILIER EXTERIEUR</t>
  </si>
  <si>
    <t xml:space="preserve">RECUPERATION EAUX PLUVIALES </t>
  </si>
  <si>
    <t>BANC</t>
  </si>
  <si>
    <t>CLOTURES</t>
  </si>
  <si>
    <t>PORTAILS ET PORTILLONS</t>
  </si>
  <si>
    <t>MOTORISATION ELECTRIQUE DE PORTAIL BATTANT</t>
  </si>
  <si>
    <t xml:space="preserve">MOTORISATION ELECTRIQUE DE PORTAIL COULISSANT </t>
  </si>
  <si>
    <t>FOURNITURE D'EMETTEURS RADIO SIMPLE TELECOMMANDE</t>
  </si>
  <si>
    <t>GACHE ELECTRIQUE SUR PORTILLON</t>
  </si>
  <si>
    <t xml:space="preserve">ESPACES VERTS CLOTURES </t>
  </si>
  <si>
    <t xml:space="preserve">PREPARATION DES SUPPORTS </t>
  </si>
  <si>
    <t>PLAFONDS RAYONNANTS</t>
  </si>
  <si>
    <t>PLANCHER CHAUFFANT REVERSIBLE</t>
  </si>
  <si>
    <t xml:space="preserve">RADIATEUR AVEC ROBINET THERMOSTATIQUE </t>
  </si>
  <si>
    <t xml:space="preserve">MUR RIDEAU DIMENSION </t>
  </si>
  <si>
    <t>TOTAL CHARPENTE COUVERTURE ZINGUERIE  HT</t>
  </si>
  <si>
    <t>TOTAL MENUISERIES EXTERIEURES HT</t>
  </si>
  <si>
    <t>TOTAL METALLERIE SERRURERIES HT</t>
  </si>
  <si>
    <t>TOTAL MENUISERIES INTERIEURES HT</t>
  </si>
  <si>
    <t>TOTAL CLOISONS DOUBLAGES FAUX PLAFONDS HT</t>
  </si>
  <si>
    <t>TOTAL SOLS SOUPLES HT</t>
  </si>
  <si>
    <t>TOTAL CARRELAGE - FAIENCES HT</t>
  </si>
  <si>
    <t>TOTAL PLOMBERIE - CHAUFFAGE - VENTILATION HT</t>
  </si>
  <si>
    <t>TOTAL ELECTRICITE CFO CFA HT</t>
  </si>
  <si>
    <t>TOTAL VRD HT</t>
  </si>
  <si>
    <t>TOTAL ESPACES VERTS CLOTURES HT</t>
  </si>
  <si>
    <t>Cadres de Réponse</t>
  </si>
  <si>
    <t>NE 02 : DPGF TRAVAUX</t>
  </si>
  <si>
    <t>PROCEDURE AVEC NEGOCIATION</t>
  </si>
  <si>
    <t>Établi en application de l’article L. 2124-3 et R. 2161-12 à R. 2161-20 du Code de la commande publique</t>
  </si>
  <si>
    <t>Centre Hospitalier Le Vinatier 
95 boulevard Pinel 
69500 BRON</t>
  </si>
  <si>
    <t>BATIMENT 503</t>
  </si>
  <si>
    <t>BATIMENT 332</t>
  </si>
  <si>
    <t>TOTAL  TERRASSEMENT  DEPOLLUTION  HT</t>
  </si>
  <si>
    <t xml:space="preserve">FLUIDES MEDICAUX </t>
  </si>
  <si>
    <t>RACCORDEMENT SUR INSTALLATION EXISTANTE</t>
  </si>
  <si>
    <t>RESEAU DE DISTRIBUTION</t>
  </si>
  <si>
    <t>PRISE OXYGENE + VIDE +AIR COMPRIME MEDICAL</t>
  </si>
  <si>
    <t xml:space="preserve">ALARME ET REPORT </t>
  </si>
  <si>
    <t>FLUIDES MEDICAUX</t>
  </si>
  <si>
    <t>ETUDE ETABLISSEMENT DES PLANS D’EXECUTION RELEVE SONDAGE</t>
  </si>
  <si>
    <t>ELECTRICITE COURANTS FORTS</t>
  </si>
  <si>
    <t>TRAVAUX CONNEXES : REPRISE DES REVETEMENTS EXTERIEURS</t>
  </si>
  <si>
    <t>TRAVAUX PREPARATOIRES DEVOIEMENT DES RESEAUX</t>
  </si>
  <si>
    <t>Réhabilitation des bâtiments 503 et reconstruction du bâtiment 332 du Centre Hospitalier Le Vinatier</t>
  </si>
  <si>
    <t xml:space="preserve">CONSTAT DES ABORDS  DES BATIMENTS DES SOUS STATIONS ET POSTE DE TRANSFORMATION </t>
  </si>
  <si>
    <t>DEVOIEMENT  RESEAU FIBRE</t>
  </si>
  <si>
    <t>DEVOIEMENT RESEAU CFA</t>
  </si>
  <si>
    <t>CHAUFFAGE RESEAU DE CHALEUR</t>
  </si>
  <si>
    <t xml:space="preserve">PRODUCTION  D EAU CHAUDE SANITAIRE </t>
  </si>
  <si>
    <t xml:space="preserve">DEVOIEMENT RESEAU D ALIMENTATION </t>
  </si>
  <si>
    <t>EAU FROIDE</t>
  </si>
  <si>
    <t xml:space="preserve">DEVOIEMENT ADDUCTION EAU POTABLE </t>
  </si>
  <si>
    <t xml:space="preserve">DEVOIEMENT RESEAUX </t>
  </si>
  <si>
    <t xml:space="preserve">CONSIGNATION ALIMENTATION </t>
  </si>
  <si>
    <t>ISOLEMENT DU BATIMENT 332 / 333</t>
  </si>
  <si>
    <t>REPERAGE ETUDE D EXECUTION</t>
  </si>
  <si>
    <t>DEPOSE DES ELEMENTS DE SECOND ŒUVRE</t>
  </si>
  <si>
    <t>CURAGE ET DEPOSE DES REVETEMENTS DE TOUTE NATURE</t>
  </si>
  <si>
    <t>DECONSTRUCTION CURAGE   SUIVANT DIAGNOSTIC DECHETS</t>
  </si>
  <si>
    <t>ISOLEMENT PAR RAPPORT AU BATIMENT 333</t>
  </si>
  <si>
    <t xml:space="preserve">PURGE DES FONDATIONS </t>
  </si>
  <si>
    <t xml:space="preserve">DEMOLITION DES VOILES ENTERREES </t>
  </si>
  <si>
    <t>DEMOLITION BATIMENT 332</t>
  </si>
  <si>
    <t xml:space="preserve">DEMOLITION LOCAUX ANNEXES  </t>
  </si>
  <si>
    <t>DEMOLITION MURS ET MURETS</t>
  </si>
  <si>
    <t>REMBLAIEMENT ET COMPACTAGE</t>
  </si>
  <si>
    <t>TOTAL  DECONSTRUCTION DEMOLITION  HT</t>
  </si>
  <si>
    <t>SEMELLES ISOLEES</t>
  </si>
  <si>
    <t xml:space="preserve">SEMELLES FILANTES </t>
  </si>
  <si>
    <t xml:space="preserve">ISOLATION SOUS DALLAGE </t>
  </si>
  <si>
    <t>ISOLATION EN PLANCHER HAUT VS</t>
  </si>
  <si>
    <t xml:space="preserve">TRAVAUX DIVERS BATIMENT 332 </t>
  </si>
  <si>
    <t xml:space="preserve">ENDUIT ET REPRISE </t>
  </si>
  <si>
    <t>BATIMENT 503  SERVICE REPERE EXTENSION</t>
  </si>
  <si>
    <t>DEPOSE MENUISERIE TRI  ET EVACUATION</t>
  </si>
  <si>
    <t>DEPOSE DALLETTE</t>
  </si>
  <si>
    <t>FONDATIONS COMPRIS SCIAGE DALLAGE</t>
  </si>
  <si>
    <t>SEUIL ET APPUI</t>
  </si>
  <si>
    <t>BATIMENT 503 UNITE UHTCD</t>
  </si>
  <si>
    <t xml:space="preserve">CREATION SIPHON DE SOL </t>
  </si>
  <si>
    <t xml:space="preserve">RESEAU SOUS PLANCHER </t>
  </si>
  <si>
    <t xml:space="preserve">CREATION ATTENTE EU EV </t>
  </si>
  <si>
    <t>CARROTAGE PLANCHER PAR DIMENSION</t>
  </si>
  <si>
    <t>BATIMENT 333 ET 331</t>
  </si>
  <si>
    <t>MODIFICATION CHARPENTE ET COUVERTURE</t>
  </si>
  <si>
    <t xml:space="preserve">REPRISE ZINGUERIE </t>
  </si>
  <si>
    <t>TOTAL  GROS ŒUVRE - MACONNERIE  HT</t>
  </si>
  <si>
    <t xml:space="preserve">LASURE </t>
  </si>
  <si>
    <t xml:space="preserve">BATIMENT 333 ET 331 REFECTION DES FACADES </t>
  </si>
  <si>
    <t xml:space="preserve">DECAPAGE DES REVETEMENTS </t>
  </si>
  <si>
    <t>ECHAFAUDAGE</t>
  </si>
  <si>
    <t xml:space="preserve">REPRISE DE TOUTE NATURE </t>
  </si>
  <si>
    <t>PEINTURE DECORATIVE D2</t>
  </si>
  <si>
    <t>ENDUIT A LA CHAUX</t>
  </si>
  <si>
    <t>REVETEMENT D IMPERMEABILISATION</t>
  </si>
  <si>
    <t>BAVETTE</t>
  </si>
  <si>
    <t>REPRISE DES ENCADREMENTS</t>
  </si>
  <si>
    <t>OCCULATION COMPRIS MOTORISATION</t>
  </si>
  <si>
    <t>REMPLACEMENT DES MENUISERIES EXTERIEURES</t>
  </si>
  <si>
    <t xml:space="preserve">BLOC PORTE </t>
  </si>
  <si>
    <t>BLOC PORTE DOUBLE ACTION COUPE FEU 1/2 HEURE DAS AVEC OCCULUS</t>
  </si>
  <si>
    <t>TRAPPE DE VISITE</t>
  </si>
  <si>
    <t>REMONTEE EN PLINTHE</t>
  </si>
  <si>
    <t>REVETEMENTS DE SOLS ETANCHE</t>
  </si>
  <si>
    <t xml:space="preserve">PREPARATION  </t>
  </si>
  <si>
    <t>REVETEMENT DE SOL ANTI DERAPANT</t>
  </si>
  <si>
    <t xml:space="preserve">BATIMENT 503 FLUIDES MEDICAUX </t>
  </si>
  <si>
    <t xml:space="preserve">BATIMENT 332 FLUIDES MEDICAUX </t>
  </si>
  <si>
    <t>TOTAL FLUIDES MEDICAUX  HT</t>
  </si>
  <si>
    <t>ATTENTE POUR CTA</t>
  </si>
  <si>
    <t xml:space="preserve">ATTENTE EQUIPEMENTS SPECIFIQUES </t>
  </si>
  <si>
    <t>RAIL LEVE MALADE</t>
  </si>
  <si>
    <t>TOTAL RAIL LEVE MALADE  HT</t>
  </si>
  <si>
    <t xml:space="preserve">SOUS STATION  TRAVAUX </t>
  </si>
  <si>
    <t>SOUS STATION  TRAVAUX</t>
  </si>
  <si>
    <t>ELAGAGE  ET PROTECTION DES  ARBRES CONSERVES</t>
  </si>
  <si>
    <t xml:space="preserve">TERRASSEMENT MASSE SOUS BATIMENT 332 ET EXTENSION REPERE </t>
  </si>
  <si>
    <t>PLATEFORME  ET VOIRIE  POUR  INSTALLATION DE CHANTIER</t>
  </si>
  <si>
    <t>DECAPAGE   REVETEMENT DE TOUTE NATURE</t>
  </si>
  <si>
    <t>CLOTURE ET SIGNALETIQUE</t>
  </si>
  <si>
    <t>BATIMENT 332  TRAVAUX PREPARATOIRES  DECAPAGE  ARRACHAGE DESOUCHAGE</t>
  </si>
  <si>
    <t>BATIMENT 503 REPERE INSTALLATION BUNGALOWS</t>
  </si>
  <si>
    <t>PLATEFORME</t>
  </si>
  <si>
    <t>BRANCHEMENT ALIMENTATION EAU FROIDE</t>
  </si>
  <si>
    <t xml:space="preserve">BRANCHEMENT FIBRE OPTIQUE </t>
  </si>
  <si>
    <t>BRANCHEMENT ALIMENTATION  ELECTRICITE COURANTS FORTS</t>
  </si>
  <si>
    <t>DEVOIEMENT ALIMENTATION COURANT FORT</t>
  </si>
  <si>
    <t xml:space="preserve">RACCORDEMENT ET BASCULEMENT </t>
  </si>
  <si>
    <t>SONDAGE ET REPERAGE</t>
  </si>
  <si>
    <t>IMPLANTATION</t>
  </si>
  <si>
    <t xml:space="preserve">ISOLEMENT   VANNE DE SECTIONNEMENT </t>
  </si>
  <si>
    <t>INTERVENTION POSTE DE TRANSFORMATION</t>
  </si>
  <si>
    <t>ELECTRICITE COURANTS FAIBLES  ET RESEAU FIBRE</t>
  </si>
  <si>
    <t>DEVOIEMENT RESEAU DE CHALEUR</t>
  </si>
  <si>
    <t>RACCORDEMENT  ET BASCULEMENT</t>
  </si>
  <si>
    <t>RACCORDEMENT ET BASCULEMENT</t>
  </si>
  <si>
    <t xml:space="preserve">SECURITE INCENDIE </t>
  </si>
  <si>
    <t>BRANCHEMENT EAUX USEES</t>
  </si>
  <si>
    <t>INSTALLATION BUNGALOWS  COMPRIS TRANSPORT</t>
  </si>
  <si>
    <t xml:space="preserve">LOCATION BUNGALOWS </t>
  </si>
  <si>
    <t>REPLIEMENT COMPRIS TRANSPORT</t>
  </si>
  <si>
    <t>REMISE EN ETAT</t>
  </si>
  <si>
    <t>DEMOLITION</t>
  </si>
  <si>
    <t>TRI ET EVACUATION SUIVANT DIAGNOSTIC DECHETS</t>
  </si>
  <si>
    <t>DEMOLITION LOCAUX ANNEXES ENTRE BATIMENT 331 ET  333  MURS ET MURETS</t>
  </si>
  <si>
    <t xml:space="preserve">DALLAGE EN BETON ARME </t>
  </si>
  <si>
    <t>ISOLANT SOUS DALLAGE</t>
  </si>
  <si>
    <t>RACCORDEMENT AVEC L EXISTANT</t>
  </si>
  <si>
    <t xml:space="preserve">OSSATURE EN  BETON </t>
  </si>
  <si>
    <t>REPLIEMENT EN FIN DE CHANTIER ET REMISE EN ETAT</t>
  </si>
  <si>
    <t>ESCALIER EXTERIEUR EN BETON ARME</t>
  </si>
  <si>
    <t xml:space="preserve">RAMPE EN BETON ARME  FINITION </t>
  </si>
  <si>
    <t>PROTOTYPE BATIMENT 332</t>
  </si>
  <si>
    <t>DEPOSE OU PIQUAGE DES REVETEMENTS EXISTANTS</t>
  </si>
  <si>
    <t xml:space="preserve">DEPOSE MENUISERIE ET OCCULTATION </t>
  </si>
  <si>
    <t xml:space="preserve">PLUS VALUE  VITRAGE </t>
  </si>
  <si>
    <t xml:space="preserve"> ENSEMBLE MENUISE</t>
  </si>
  <si>
    <t xml:space="preserve">OCCULTATION MOTORISEE TYPE </t>
  </si>
  <si>
    <t>MENUISERIE METALLIQUE</t>
  </si>
  <si>
    <t xml:space="preserve"> OUVRAGES DIVERS</t>
  </si>
  <si>
    <t>BATIMENT 332  TRAVAUX PREPARATOIRES DEPOLLUTION ET TRAITEMENT DES TERRES POLLUEES</t>
  </si>
  <si>
    <t>suivant diagnostic pollution bâtiment 332</t>
  </si>
  <si>
    <t>ZONE ESPACES VERTS  GEOTEXTILE ET RECOUVREMENT</t>
  </si>
  <si>
    <t>SONDAGE COMPLEMENTAIRE ET ANALYSE DEBLAI</t>
  </si>
  <si>
    <t>DEPOLLUTION POINT S6  EVACUATION ET BORDEREAU</t>
  </si>
  <si>
    <t>REMBLAIEMENT OU EVACUATION EXCEDENTS SUIVANT FILIERE DE PRISE EN CHARGE</t>
  </si>
  <si>
    <t>TRAITEMENT DES PAROIS ENTERREES ; ETANCHEITE</t>
  </si>
  <si>
    <t xml:space="preserve">DRAINAGE COMPRIS EXUTOIRE ET RACCORDEMENT </t>
  </si>
  <si>
    <t>Tresse porte coupe feu</t>
  </si>
  <si>
    <t>Conduit en amiante ciment</t>
  </si>
  <si>
    <t>Mastic vitrier porte</t>
  </si>
  <si>
    <t>Revêtement de sol plastique</t>
  </si>
  <si>
    <t>DRAINAGE PIED DE VOILE</t>
  </si>
  <si>
    <t>TVA   %</t>
  </si>
  <si>
    <t>DECONSTRUCTION DEMOLITION ELEMENT AVEC PRESENCE DE PlOMB</t>
  </si>
  <si>
    <t>BLOC PORTE METALLIQUE</t>
  </si>
  <si>
    <t xml:space="preserve">STRUCTURE METALLIQUE IPN IPE </t>
  </si>
  <si>
    <t>TOTAL REVETEMENT DE FACADE - BARDAGE HT</t>
  </si>
  <si>
    <t xml:space="preserve">PAILLASSE SECHE </t>
  </si>
  <si>
    <t xml:space="preserve">CHASSIS VITRE DANS CLOISON </t>
  </si>
  <si>
    <t>OCCULTATION POUR CHASSIS VITRE</t>
  </si>
  <si>
    <t>FACADES DE GAINE TECHNIQUE CHAMBRE</t>
  </si>
  <si>
    <t>EQUIPEMENT MOBILIER OFFICE ALIMENTAIRE</t>
  </si>
  <si>
    <t>EQUIPEMENT MOBILIER OFFICE PERSONNEL</t>
  </si>
  <si>
    <t>TRAPPE DE DESENFUMAGE  COMPRIS PROTECTION</t>
  </si>
  <si>
    <t>TVA    %</t>
  </si>
  <si>
    <t xml:space="preserve">PREPARATION SUPPORT </t>
  </si>
  <si>
    <t>RENFORCEMENT CLOISON</t>
  </si>
  <si>
    <t>TVA      %</t>
  </si>
  <si>
    <t>JOINT HAUTE DURETE</t>
  </si>
  <si>
    <t xml:space="preserve">SIPHON DE SOL  ET PROTECTION SIPHON </t>
  </si>
  <si>
    <t>EMETTEUR TERMINAUX</t>
  </si>
  <si>
    <t>ALIMENTATION HTA ET BT</t>
  </si>
  <si>
    <t>REPRISE SSI 333 RACCORDEMENT SUR 332</t>
  </si>
  <si>
    <t xml:space="preserve">BATIMENT 503 MODIFICATION SUR SSI NEUF </t>
  </si>
  <si>
    <t>Raccordement sur installation existante</t>
  </si>
  <si>
    <t>Onduleur : production de courant ondulé</t>
  </si>
  <si>
    <t xml:space="preserve">APPEL MALADE </t>
  </si>
  <si>
    <t xml:space="preserve">Centrale </t>
  </si>
  <si>
    <t xml:space="preserve">Cablage et appel </t>
  </si>
  <si>
    <t xml:space="preserve">Report et commande </t>
  </si>
  <si>
    <t>Reprise installation existante</t>
  </si>
  <si>
    <t>LE CONTRÔLE D'ACCES ET VISIOPHONE</t>
  </si>
  <si>
    <t xml:space="preserve">Interphone CASTEL </t>
  </si>
  <si>
    <t xml:space="preserve">Report </t>
  </si>
  <si>
    <t>Visiophone</t>
  </si>
  <si>
    <t xml:space="preserve">Cablage, caméras et report </t>
  </si>
  <si>
    <t>TELEVISION</t>
  </si>
  <si>
    <t>Répartiteur TV</t>
  </si>
  <si>
    <t xml:space="preserve">Prise TV </t>
  </si>
  <si>
    <t xml:space="preserve">Cablage raccordement </t>
  </si>
  <si>
    <t>TVA     %</t>
  </si>
  <si>
    <t>GENERALITES RACCORDEMENT ALIMENTATION GENERALE</t>
  </si>
  <si>
    <t xml:space="preserve">COUVERTURE WI FI </t>
  </si>
  <si>
    <t>ETUDE DE COUVERTURE</t>
  </si>
  <si>
    <t>POINT  COMPRIS CABLAGE ET ALIMENTATION</t>
  </si>
  <si>
    <t>DEMOLITION DECONSTRUCTION</t>
  </si>
  <si>
    <t>GROS ŒUVRE MACONNERIE</t>
  </si>
  <si>
    <t>CLOISONS DOUBLAGES FAUX PLAFONDS PEINTURE</t>
  </si>
  <si>
    <r>
      <t>Maître d’ouvrage</t>
    </r>
    <r>
      <rPr>
        <sz val="11"/>
        <color indexed="8"/>
        <rFont val="Calibri"/>
        <family val="2"/>
        <scheme val="minor"/>
      </rPr>
      <t xml:space="preserve"> : </t>
    </r>
  </si>
  <si>
    <t>TOTAL  TRAVAUX PREPARATOIRES TERRASSEMENT DEPOLLUTION  HT</t>
  </si>
  <si>
    <t>Composant</t>
  </si>
  <si>
    <t>Num. de lot</t>
  </si>
  <si>
    <t>A</t>
  </si>
  <si>
    <t>B</t>
  </si>
  <si>
    <t>C</t>
  </si>
  <si>
    <t>D</t>
  </si>
  <si>
    <t>E</t>
  </si>
  <si>
    <t>F</t>
  </si>
  <si>
    <t>Structure couverture abords</t>
  </si>
  <si>
    <t>Clos extérieur sol dur</t>
  </si>
  <si>
    <t>Aménagements intérieurs</t>
  </si>
  <si>
    <t>Plomberie</t>
  </si>
  <si>
    <t>Electricité</t>
  </si>
  <si>
    <t>CVC Désenfumage</t>
  </si>
  <si>
    <t>Le présent cadre de DPGF est constitué de bordereaux par corps d'état et d'une feuille récapitulative
pour tous les corps d'état.</t>
  </si>
  <si>
    <t>N° de marché:</t>
  </si>
  <si>
    <r>
      <t xml:space="preserve">Le groupement </t>
    </r>
    <r>
      <rPr>
        <b/>
        <sz val="10"/>
        <rFont val="Calibri"/>
        <family val="2"/>
        <scheme val="minor"/>
      </rPr>
      <t>est tenu de compléter l'ensemble des postes.</t>
    </r>
    <r>
      <rPr>
        <sz val="10"/>
        <rFont val="Calibri"/>
        <family val="2"/>
        <scheme val="minor"/>
      </rPr>
      <t xml:space="preserve">
Tout poste devra être valorisé, sauf absence justifiée de prestation.</t>
    </r>
  </si>
  <si>
    <t>F - CVC Désenfumage</t>
  </si>
  <si>
    <t>E - Electricité</t>
  </si>
  <si>
    <t>C - Aménagements intérieurs</t>
  </si>
  <si>
    <t>B - Clos extérieur sol dur</t>
  </si>
  <si>
    <t>A - Structure couverture abords</t>
  </si>
  <si>
    <t>15.1</t>
  </si>
  <si>
    <t>15.2</t>
  </si>
  <si>
    <t xml:space="preserve">PLOMBERIE </t>
  </si>
  <si>
    <t>CHAUFFAGE VENTILATION CLIMATISATION DESENFUMAGE</t>
  </si>
  <si>
    <t>D - Plomberie</t>
  </si>
  <si>
    <t>CARRELAGE - FAIENCES
Lot 14 - Composant B - Clos extérieur sol dur</t>
  </si>
  <si>
    <t>DESAMIANTAGE
Lot 1 - Composant A</t>
  </si>
  <si>
    <t xml:space="preserve">TRAVAUX PREPARATOIRES  - DEVOIEMENT DE RESEAUX
Lot 2 - Composant A </t>
  </si>
  <si>
    <t xml:space="preserve">TRAVAUX PREPARATOIRES TERRASSEMENT DEPOLLUTION
Lot 3 - Composant A </t>
  </si>
  <si>
    <t>GROS ŒUVRE - MACONNERIE
Lot 5 - Composant A</t>
  </si>
  <si>
    <t>ETANCHEITE
Lot 7 - Composant B</t>
  </si>
  <si>
    <t>REVETEMENT DE FACADE - BARDAGE
Lot 8 - Composant B</t>
  </si>
  <si>
    <t>MENUISERIES EXTERIEURES
Lot 9 - Composant B</t>
  </si>
  <si>
    <t>METALLERIE SERRURERIE
Lot 10 - Composant C</t>
  </si>
  <si>
    <t>MENUISERIES INTERIEURES
Lot 11 - Composant C</t>
  </si>
  <si>
    <t>CLOISONS DOUBLAGES FAUX PLAFONDS
Lot 12 - Composant C</t>
  </si>
  <si>
    <t xml:space="preserve">SOLS SOUPLES
Lot 13 - Composant C </t>
  </si>
  <si>
    <t>PLOMBERIE
Lot 15.1 - Composant D</t>
  </si>
  <si>
    <t>CHAUFFAGE VENTILATION CLIMATISATION DESENFUMAGE
Lot 15.2 - Composant F</t>
  </si>
  <si>
    <t>FLUIDES MEDICAUX
Lot 16 - Composant D</t>
  </si>
  <si>
    <t>ELECTRICITE CFO CFA
Lot 17 - Composant E</t>
  </si>
  <si>
    <t xml:space="preserve">RAILS LEVE MALADE
Lot 18 - Composant C </t>
  </si>
  <si>
    <t>VRD
Lot 19 - Composant A</t>
  </si>
  <si>
    <t>ESPACES VERTS CLOTURES
Lot 20 - Composant A</t>
  </si>
  <si>
    <t>Le groupement  devra obligatoirement joindre ce cadre de DPGF à son offre.</t>
  </si>
  <si>
    <t xml:space="preserve"> Le Groupement reste responsable de ses descriptions sommaires et de ses quantités.</t>
  </si>
  <si>
    <t>Précisions données par le candidat (légende):</t>
  </si>
  <si>
    <t>Préambule au remplissage du cadre - consignes données par le MOA:</t>
  </si>
  <si>
    <t>Les éléments singuliers doivent être précisés par des fiches techniques présentant ce que le concepteur-constructeur compte mettre en oeuvre et qui lui a servi à établir ses prix.</t>
  </si>
  <si>
    <t>Les quantités proposées par le groupement sont des estimations ; elles ne sauraient servir de base à une réclamation ultérieure dans le cas d'une sur- ou sous-estimation de ces quantités.</t>
  </si>
  <si>
    <t>Ind. 3 - Version du 21/02/2022</t>
  </si>
  <si>
    <t>CHARPENTE COUVERTURE ZINGUERIE 
Lot 6 - Composant A</t>
  </si>
  <si>
    <r>
      <rPr>
        <u/>
        <sz val="10"/>
        <rFont val="Calibri"/>
        <family val="2"/>
        <scheme val="minor"/>
      </rPr>
      <t>Ce cadre est non limitatif</t>
    </r>
    <r>
      <rPr>
        <sz val="10"/>
        <rFont val="Calibri"/>
        <family val="2"/>
        <scheme val="minor"/>
      </rPr>
      <t xml:space="preserve"> : le groupement  est libre d'ajouter les lignes qui lui sembleraient nécessaires. Il doit cependant </t>
    </r>
    <r>
      <rPr>
        <sz val="10"/>
        <color rgb="FFFF0000"/>
        <rFont val="Calibri"/>
        <family val="2"/>
        <scheme val="minor"/>
      </rPr>
      <t>les identifier par une couleur</t>
    </r>
    <r>
      <rPr>
        <sz val="10"/>
        <rFont val="Calibri"/>
        <family val="2"/>
        <scheme val="minor"/>
      </rPr>
      <t xml:space="preserve"> à indiquer dans le présent préambule (ci-dessous).</t>
    </r>
  </si>
  <si>
    <t>cp</t>
  </si>
  <si>
    <t>1.1</t>
  </si>
  <si>
    <t>1.2</t>
  </si>
  <si>
    <t>FAITAGE</t>
  </si>
  <si>
    <t>RIVE</t>
  </si>
  <si>
    <t>M²</t>
  </si>
  <si>
    <t>NAISSANCE EP</t>
  </si>
  <si>
    <t>TROP PLEIN</t>
  </si>
  <si>
    <t xml:space="preserve">COUVERTINE ALU DE PROTECTION / TETE D'ACROTERE </t>
  </si>
  <si>
    <t>STRUCTURE METALLIQUE POUR PAC</t>
  </si>
  <si>
    <t>ETANCHEITE VERTICALE DES MURS ENTERRES +  ISOLANT PU</t>
  </si>
  <si>
    <t xml:space="preserve">BATIMENT 503 UNITE UHTCD </t>
  </si>
  <si>
    <t>BATIMENT 503 UNITE  REPERE</t>
  </si>
  <si>
    <t>MENUISERIES TYPE 1 - 1,4 X 1,6 M</t>
  </si>
  <si>
    <t>MENUISERIES TYPE 2 - 1 X 2,4 M</t>
  </si>
  <si>
    <t>MENUISERIES TYPE 3- 2,1 X 1,9 M</t>
  </si>
  <si>
    <t xml:space="preserve">REVISION CHASSIS EXISTANT  </t>
  </si>
  <si>
    <t>MENUISERIES BUREAUX DE 5,4 X 1,6 M  AVEC 3 OUVRANTS A LA FRANCAISE</t>
  </si>
  <si>
    <t>BATIMENT 503 - SERVICE REPERE</t>
  </si>
  <si>
    <t>STRUCTURE BOIS</t>
  </si>
  <si>
    <t>COUVERTURE METALLIQUE</t>
  </si>
  <si>
    <t>FINITION</t>
  </si>
  <si>
    <t>OCCULTATION VOLET ROULANTS MOTORISE</t>
  </si>
  <si>
    <t>MENUISERIES PSYCHOMOTRICITE 3,20 X 1,60 M</t>
  </si>
  <si>
    <t>MENUISERIES  KINESITHERAPIE 6,00 X 1,60 M</t>
  </si>
  <si>
    <t>MENUISERIES  ERGOTHERAPIE 3,30 X 1,60 M</t>
  </si>
  <si>
    <t>MENUISERIES  ERGOTHERAPIE 1,95 X 2,20 M</t>
  </si>
  <si>
    <t>MENUISERIES  CIRCULATION 2,40 X 2,40 M</t>
  </si>
  <si>
    <t>BATIMENT 503 SERVICE REPERE</t>
  </si>
  <si>
    <t>OUVERTURE EN SOUS ŒUVRE ACCES BUREAUX</t>
  </si>
  <si>
    <t>CARROTAGE DIVERS</t>
  </si>
  <si>
    <t>RENFORCEMENT DE STRUCTURE SOUS CLOISON CHAMBRE D'ISOLEMENT COMPRIS DEPOSE ET REPOSE FLOCAGE</t>
  </si>
  <si>
    <t xml:space="preserve">REVETEMENTS DE SOLS SOUPLE </t>
  </si>
  <si>
    <t>REVETEMENT DE SOL SOUPLE PVC U4P3</t>
  </si>
  <si>
    <t>REVETEMENT DE SOL SOUPLE PVC U4P4</t>
  </si>
  <si>
    <t>SOUS COUCHE ANTIHUMIDITE</t>
  </si>
  <si>
    <t>FAUX PLAFOND ACOUSTIQUE CLIPSE</t>
  </si>
  <si>
    <t>FAUX PLAFOND ACOUSTIQUE CLIPSE HYGIENE</t>
  </si>
  <si>
    <t>FERMACEL ACOUSTIQUE</t>
  </si>
  <si>
    <t>SOUS COUCHE ACOUSTIQUE</t>
  </si>
  <si>
    <t>UHTCD</t>
  </si>
  <si>
    <t>REPERE</t>
  </si>
  <si>
    <t>PCPSYPA</t>
  </si>
  <si>
    <t>CURAGE BATIMENT 503</t>
  </si>
  <si>
    <t>ISOLEMENT PAR RAPPORT AU BATIMENT 503</t>
  </si>
  <si>
    <t>DEMOLITION CLOISON</t>
  </si>
  <si>
    <t>DEPOSE MOBILIER (PLACARD, KITCHENETTE, PAILLASSE)</t>
  </si>
  <si>
    <t>DEPOSE PORTE 1 VANTAIL</t>
  </si>
  <si>
    <t>DEPOSE PORTE 2 VANTAUX</t>
  </si>
  <si>
    <t>CLOISONNEMENT EN AGGLOS PLEIN</t>
  </si>
  <si>
    <t>REBOUCHEMENT DE PORTE</t>
  </si>
  <si>
    <t>DOUBLAGE PLAQUE DE PLATRE EN FACADE</t>
  </si>
  <si>
    <t>DOUBLAGE PLAQUE DE PLATRE SUR AGGLO</t>
  </si>
  <si>
    <t>MS</t>
  </si>
  <si>
    <t>REVETEMENT DE SOL SPORTIF PVC U4P4</t>
  </si>
  <si>
    <t>CARRELAGE DOUCHE</t>
  </si>
  <si>
    <t>CLOISONS DE DISTRIBUTION PLAQUE DE PLATRE SUR OSSATURE METALLIQUE 98/48</t>
  </si>
  <si>
    <t>CLOISONS DE DISTRIBUTION PLAQUE DE PLATRE SUR OSSATURE METALLIQUE SA120</t>
  </si>
  <si>
    <t>PEINTURE LESSIVABLE MUR</t>
  </si>
  <si>
    <t>PEINTURE LESSIVABLE PLAFOND</t>
  </si>
  <si>
    <t>BLOC PORTE METAL 2 VANTAUX</t>
  </si>
  <si>
    <t>SANS OBJET</t>
  </si>
  <si>
    <t>CLOTURE PANNEAUX RIGIDES JARDIN</t>
  </si>
  <si>
    <t>CLOTURE PANNEAUX RIGIDES CHAMBRE D'ISOLEMENT</t>
  </si>
  <si>
    <t>GARDE-CORPS ESCALIER</t>
  </si>
  <si>
    <t>GRILLE DE VENTILATION</t>
  </si>
  <si>
    <t>MAIN-COURANTE</t>
  </si>
  <si>
    <t>SIGNALETIQUE  EXTERIEURE</t>
  </si>
  <si>
    <t>SIGNALETIQUE  INTERIEURE</t>
  </si>
  <si>
    <t>BLOC PORTE 1 VANTAIL  STOCKAGE - LT</t>
  </si>
  <si>
    <t>TRAPPES WC COMMUNS</t>
  </si>
  <si>
    <t>FACADES DE GAINES TECHNIQUES ELEC</t>
  </si>
  <si>
    <t>PROTECTION MURALE SUR MUR</t>
  </si>
  <si>
    <t>PROTECTION TETE DE LIT</t>
  </si>
  <si>
    <t xml:space="preserve">MAIN COURANTE ACROVYN BIO FORM 40 </t>
  </si>
  <si>
    <t>MIROIR</t>
  </si>
  <si>
    <t>PLAFOND OSB (pour étanchéité à l'air</t>
  </si>
  <si>
    <t xml:space="preserve">CHENEAUX ET DESCENTE POUR EP </t>
  </si>
  <si>
    <t>Ombrière n°1</t>
  </si>
  <si>
    <t>ISOLATION LM EP. 260MM</t>
  </si>
  <si>
    <t xml:space="preserve">CHEVRONNAGE SAPIN 6x10 cm - ENTRAXE 60cm </t>
  </si>
  <si>
    <t>VOLIGEAGE JOINTIF SAPIN DE 20mm ép.</t>
  </si>
  <si>
    <t>CROCHETS D'ANCRAGE / LIGNE DE VIE</t>
  </si>
  <si>
    <t>DAUPHINS</t>
  </si>
  <si>
    <t>RIVE / NOUE</t>
  </si>
  <si>
    <t>ISOLATION PAR L'EXTERIEUR / BARDAGE</t>
  </si>
  <si>
    <t>PEINTURES / LASURE DE FACADES / ENDUITS</t>
  </si>
  <si>
    <t>HABILLAGE DES EMBRASURES / BAVETTES</t>
  </si>
  <si>
    <t>MUR RIDEAU TRIANGULAIRE NORD</t>
  </si>
  <si>
    <t>PORTE VITREE ISOLEE - 2 vantail</t>
  </si>
  <si>
    <t>PLUS VALUE DISPOSITIF DE FERMETURE</t>
  </si>
  <si>
    <t>ECHAFAUDAGE / NACELLES</t>
  </si>
  <si>
    <t>TERRASSEMENT MASSE  SOUS BATIMENT EXTENSION REPERE</t>
  </si>
  <si>
    <t>TERRASSEMENT MASSE  SOUS BATIMENT 332</t>
  </si>
  <si>
    <t>COUCHE DE FORME SOUS BATIMENT 332</t>
  </si>
  <si>
    <t>GRILLAGE SOUS SOL</t>
  </si>
  <si>
    <t>RADIATEUR + CACHE</t>
  </si>
  <si>
    <t>VERRIERE</t>
  </si>
  <si>
    <t>DEPOSE EQUIPEMENT SANITAIRES (LAVABO, WC, BAC A DOUCHE)</t>
  </si>
  <si>
    <t>DEMOLITION SOIGNE CLOISON (PCPSYPA)</t>
  </si>
  <si>
    <t>DEMOLITION SOL SOUPLE</t>
  </si>
  <si>
    <t>DEMOLITION SOL CARRELE</t>
  </si>
  <si>
    <t>DEMOLITION FAUX PLAFOND</t>
  </si>
  <si>
    <t>REPRISE FONDATION EXISTANTE SOUS STATION</t>
  </si>
  <si>
    <t>REBOUCHEMENT OUVERTURE SOUS SOL BÂTIMENT 333</t>
  </si>
  <si>
    <t>ENDUIT RME SUR AGGLO</t>
  </si>
  <si>
    <t>CHAPE SUR PLANCHER CHAUFFANT</t>
  </si>
  <si>
    <t>CHAPE DE RATTRAPAGE AVEC RAMPE ET FORME DE PENTE</t>
  </si>
  <si>
    <t>CARRELAGE FORMAT   30 X 30</t>
  </si>
  <si>
    <t>CARRELAGE ANTI DERAPANT</t>
  </si>
  <si>
    <t xml:space="preserve">CARRELAGE DECO    </t>
  </si>
  <si>
    <t>STORE INTERIEUR D'OCCULTATION</t>
  </si>
  <si>
    <t>BLOC PORTE 2 VANTAUX - ACCUEIL BUREAUX</t>
  </si>
  <si>
    <t>CHASSIS VITRE CHBRE D'ISOLEMENT</t>
  </si>
  <si>
    <t>MEUBLE BAS</t>
  </si>
  <si>
    <t>MEUBLE HAUT</t>
  </si>
  <si>
    <t xml:space="preserve">PLACARD PATIENT </t>
  </si>
  <si>
    <t xml:space="preserve">PLACARD SOIGNANT </t>
  </si>
  <si>
    <t>PLAN DE TRAVAIL BUREAU DANS CHAMBRE</t>
  </si>
  <si>
    <t>PAILLASSE HUMIDE</t>
  </si>
  <si>
    <t>PROTECTION D'ANGLES</t>
  </si>
  <si>
    <t>ENSEMBLE DE NICHES CHBRE D'ISOLEMENT</t>
  </si>
  <si>
    <t>ACCROCHE EN PLAFOND ET SAC DE FRAPPE</t>
  </si>
  <si>
    <t>MUR EN ARDOISE</t>
  </si>
  <si>
    <t>MUR DE SENSORIALITE</t>
  </si>
  <si>
    <t>PLACARD BUREAUX - DIVERS</t>
  </si>
  <si>
    <t>ETAGERES RANGEMENT</t>
  </si>
  <si>
    <t>BANC DE LECTURE CHBRE ISOLEMENT</t>
  </si>
  <si>
    <t>CAISSON DE PROTECTION ECRAN</t>
  </si>
  <si>
    <t>NICHE MENUISEE</t>
  </si>
  <si>
    <t>PATERES SAC DE LINGE</t>
  </si>
  <si>
    <t>PATERES VESTIAIRES</t>
  </si>
  <si>
    <t>SERRURE ELECTRONIQUE</t>
  </si>
  <si>
    <t>DALLES LUMINEUSES DECORATIVES</t>
  </si>
  <si>
    <t>PORTES GRILLAGEES INTERIEURES</t>
  </si>
  <si>
    <t>GARDE-CORPS EXTERIEURS</t>
  </si>
  <si>
    <t>BLOC PORTE 1 VANTAIL  ACOUSTIQUE  CHAMBRES</t>
  </si>
  <si>
    <t>BLOC PORTE 1 VANTAIL  ACOUSTIQUE  BUREAUX, SDR, SNOEZELEN….</t>
  </si>
  <si>
    <t>BLOC PORTE 1 VANTAIL   SDB - SANITAIRES - VESTIAIRES</t>
  </si>
  <si>
    <t xml:space="preserve">BLOC-PORTE A 1 VANTAIL  - CF 1/2h </t>
  </si>
  <si>
    <t>PROTECTION SUPPORT SANITAIRES</t>
  </si>
  <si>
    <t xml:space="preserve">TABLETTE BOIS MENUISERIES EXTERIEURES </t>
  </si>
  <si>
    <t>ARBRE ESPACE DE VIE</t>
  </si>
  <si>
    <t>SPEC DOUCHE</t>
  </si>
  <si>
    <t xml:space="preserve">DEPOSE EQUIPEMENT TECHNIQUES </t>
  </si>
  <si>
    <t xml:space="preserve">REGARD </t>
  </si>
  <si>
    <t>PLUS-VALUE POUR TAMPON  FONTE CLASSE C250</t>
  </si>
  <si>
    <t>SECURSATION BRISE SOLEIL</t>
  </si>
  <si>
    <t>MURET EN L DE SOUTENEMENT</t>
  </si>
  <si>
    <t>ADDUCTION AEP</t>
  </si>
  <si>
    <t>RETENTION INFILTRATION EP</t>
  </si>
  <si>
    <t>CREATION FOSSE ARBRE</t>
  </si>
  <si>
    <t>ECHELLE A CRINOLINE</t>
  </si>
  <si>
    <t>LOT 9</t>
  </si>
  <si>
    <t xml:space="preserve">CHASSIS DE DESENFUMAGE </t>
  </si>
  <si>
    <t>PREPARATION  RAGREAGE EXISTANT</t>
  </si>
  <si>
    <t>SO</t>
  </si>
  <si>
    <t xml:space="preserve">FAIENCE </t>
  </si>
  <si>
    <t>ETANCHEITE SEL</t>
  </si>
  <si>
    <t>PM</t>
  </si>
  <si>
    <t>NP</t>
  </si>
  <si>
    <t>FAUX PLAFONDS ACOUSTIQUES DEMONTABLES  600X600</t>
  </si>
  <si>
    <t>DOUCHE REVETEMENT MURAUX ETANCHES</t>
  </si>
  <si>
    <t>CIS</t>
  </si>
  <si>
    <t>MENUISERIES EXTERIEURES EN ALUMINIUM VITREES</t>
  </si>
  <si>
    <t>REMPLACEMENT DES MENUISERIES EXTERIEURES COMPLEMENTAIRES</t>
  </si>
  <si>
    <t>OCCULTATION VOLET ROULANTS MOTORISE TYPE 1</t>
  </si>
  <si>
    <t>OCCULTATION VOLET ROULANTS MOTORISE TYPE 2</t>
  </si>
  <si>
    <t>OCCULTATION VOLET ROULANTS MOTORISE TYPE 3</t>
  </si>
  <si>
    <t>DESCENTE EP</t>
  </si>
  <si>
    <t>COUVERTURE POLYCARBONATE</t>
  </si>
  <si>
    <t>CHARPENTE TRADITIONNELLE SUR AUVENTS EXTERIEURS</t>
  </si>
  <si>
    <t>PLAFOND OSB (pour étanchéité à l'air)</t>
  </si>
  <si>
    <t>COUVERTURE METALLIQUE A JOINT DEBOUT
SALLE POLYVALENTE - ACTIVITE</t>
  </si>
  <si>
    <t>REVETEMENT DE SOL SOUPLE CAOUTCHOUC</t>
  </si>
  <si>
    <t>PEINTURE SOL</t>
  </si>
  <si>
    <t>ESCALIER METALLIQUE TOITURE</t>
  </si>
  <si>
    <t>COUVERTURE TUILE ESPACE DE VIE CENTRAL</t>
  </si>
  <si>
    <t>CHARPENTE TRADITIONNELLE SUR ESPACE DE VIE ET SALLE ACTIVITES</t>
  </si>
  <si>
    <t>CHARPENTE BRUT ESPACE DE VIE</t>
  </si>
  <si>
    <t>CHARPENTE BRUT LOCAUX ACTIVITE ET POLYVALENTE</t>
  </si>
  <si>
    <t>CHARPENTE BRUT - Ombrière 1</t>
  </si>
  <si>
    <t>CHARPENTE BRUT  - Ombrière 2</t>
  </si>
  <si>
    <t>CHARPENTE BRUT  - Ombrière 3</t>
  </si>
  <si>
    <t>PROTECTION DE L'ETANCHEITE PAR GRAVILLONS</t>
  </si>
  <si>
    <t>CHASSIS DE TOITURE</t>
  </si>
  <si>
    <t>ENDUIT</t>
  </si>
  <si>
    <t>JARDINIERE  JARDIN D'HIVERS</t>
  </si>
  <si>
    <t>SENTIER SENSORIEL</t>
  </si>
  <si>
    <t>REVETEMENT  TROTTOIR ENROBE</t>
  </si>
  <si>
    <t>REVETEMENT  TERRASSE ISOLEMENT - PERSONNEL 6 JARDIN D'HIVERS -ACCES 333  BETON SABLE</t>
  </si>
  <si>
    <t>REVETEMENT  TERRASSE PARC OUEST BETON SABLE</t>
  </si>
  <si>
    <t>REVETEMENT  CHEMINEMENT PARC OUEST - STABILISE</t>
  </si>
  <si>
    <t>MARCHE  BETON SABLE</t>
  </si>
  <si>
    <t>Mitron en amiante ciment</t>
  </si>
  <si>
    <t>INCENDIE</t>
  </si>
  <si>
    <t>Tome II Page 21 - 42</t>
  </si>
  <si>
    <t>Isolation du bâtiment 331 du 332</t>
  </si>
  <si>
    <t>Dépose et retraitement des têtes de détection incendie</t>
  </si>
  <si>
    <t>Tome II Page 21 et additif</t>
  </si>
  <si>
    <t>Mise en place d'une centrâle pour le 333.</t>
  </si>
  <si>
    <t>Reprise des bus et lignes du bâtiment 333 et remplacement du matériel</t>
  </si>
  <si>
    <t>Mise à jour UAE et report</t>
  </si>
  <si>
    <t>COURANTS FAIBLES</t>
  </si>
  <si>
    <t>Tome II Page 27</t>
  </si>
  <si>
    <t>Réalimentation en fibre optique du 331 depuis le 333</t>
  </si>
  <si>
    <t>Fibre optique 12 brins monomode ext sur tiroir SC</t>
  </si>
  <si>
    <t>Tome II Page 28</t>
  </si>
  <si>
    <t xml:space="preserve">Création d'une nouvelle liaison entre le 334 et le 331 </t>
  </si>
  <si>
    <t>Câble SYT1 24 paires</t>
  </si>
  <si>
    <t>Création d'une nouvelle baie VDI et reprise du câblage</t>
  </si>
  <si>
    <t>Fourniture, pose et raccordement d'une baie 42u 800x800, complète</t>
  </si>
  <si>
    <t>Création de nouvelle prises VDI Cat6 poour le bâtiment 333</t>
  </si>
  <si>
    <t>Dévoiement des réseaux courants forts</t>
  </si>
  <si>
    <t>Réalimentation de la sous-station 332</t>
  </si>
  <si>
    <t>Réalimentation du bâtiment 334 (160A)</t>
  </si>
  <si>
    <t>Réalimentation du bâtiment 304 et 331 via le 304 (160A)</t>
  </si>
  <si>
    <t>Tome II Page 30</t>
  </si>
  <si>
    <t>Réalimentation du bâtiment 304 depuis le poste du 330</t>
  </si>
  <si>
    <t>Réalimentation du bâtiment 331 depuis le poste du 330</t>
  </si>
  <si>
    <t>Réalimentation du bâtiment 334 depuis le poste du 330</t>
  </si>
  <si>
    <t>Tome II Page 74</t>
  </si>
  <si>
    <t>Modification du poste HTA</t>
  </si>
  <si>
    <t>Cuve de 3000 litres compact</t>
  </si>
  <si>
    <t>Location GE mobile 250kvA</t>
  </si>
  <si>
    <t>J</t>
  </si>
  <si>
    <t>Trspt Camion Grue leve 6T-20KM maxi</t>
  </si>
  <si>
    <t>Cable U1000AR2V 4x240 mm²</t>
  </si>
  <si>
    <t>Raccordement</t>
  </si>
  <si>
    <t>Repérage, consignation, divers</t>
  </si>
  <si>
    <t>Additif du 22/02/2022</t>
  </si>
  <si>
    <t>Reprise de l'armoire du 332 avec reprise des liasons vers ancien bat 332</t>
  </si>
  <si>
    <t>Reprise de l'alimentation</t>
  </si>
  <si>
    <t>CIS CHAP 6</t>
  </si>
  <si>
    <t>REPRISE DES REVETEMENTS EXTERIEURS</t>
  </si>
  <si>
    <t>MATERIAUX CONTENANT DE L AMIANTE SUIVANT DAAT</t>
  </si>
  <si>
    <t>CHARPENTE TRADITIONNELLE BATIMENT 332</t>
  </si>
  <si>
    <t>COUVERTURE  BATIMENT 332</t>
  </si>
  <si>
    <t>RABOTTAGE DALLE + FORME DE PENTE RAPPORTEE</t>
  </si>
  <si>
    <t>DEBLAI EN ISDI  TRI ET EVACUATION COMPRIS BORDEREAU</t>
  </si>
  <si>
    <t>CONSOMMATIONS</t>
  </si>
  <si>
    <t>GESTION DES BENNES ET NETTOYAGE</t>
  </si>
  <si>
    <t>GROS BETON</t>
  </si>
  <si>
    <t xml:space="preserve">TUBES PVC "ASSAINISSEMENT" </t>
  </si>
  <si>
    <t>CANIVEAU BETON A GRILLE TYPE PIETON</t>
  </si>
  <si>
    <t>PLANCHER HAUT VIDE SANITAIRE  - TYPE POUTRELLE HOURDIS POLYSTYRENE</t>
  </si>
  <si>
    <t>VOILES ENTERRES</t>
  </si>
  <si>
    <t>POTEAUX</t>
  </si>
  <si>
    <t>DALLAGE EN BETON</t>
  </si>
  <si>
    <t>VOILES  BETON</t>
  </si>
  <si>
    <t>OSSATURE  : POUTRES ET POTEAUX    BETON ARME</t>
  </si>
  <si>
    <t>MACONNERIE BRIQUE MONOMUR</t>
  </si>
  <si>
    <t>ACROTERE EN BRIQUE A BANCHE</t>
  </si>
  <si>
    <t>ELEVATION BLOCS BETON MANUFACTURES  EPAISSEUR 20CM</t>
  </si>
  <si>
    <t>HABILLAGES , ISOLATION ET FINITIONS DIVERSES</t>
  </si>
  <si>
    <t>PLANCHE DE RIVE ET BANDEAU D'EGOUT</t>
  </si>
  <si>
    <t>BANDEAU D'EGOUT SAPIN</t>
  </si>
  <si>
    <t>HABILLAGE DEBORDS DE TOITURES</t>
  </si>
  <si>
    <t>OUVRAGES DIVERS DE CHARPENTE</t>
  </si>
  <si>
    <t>OUVRAGES DE ZINGUERIE DE TOITURE</t>
  </si>
  <si>
    <t>ABERGEMENTS ZINC / SORTIES DE TOITURE</t>
  </si>
  <si>
    <t>DAUPHIN FONTE</t>
  </si>
  <si>
    <t>GARDE CORPS FIXES</t>
  </si>
  <si>
    <t>ETANCHEITE TYPE BICOUCHE AVEC ISOLANT</t>
  </si>
  <si>
    <t>RELEVE D'ETANCHEITE ISOLE</t>
  </si>
  <si>
    <t>COUVERTINE ALU DE PROTECTION / TETE D'ACROTERE</t>
  </si>
  <si>
    <t>ETANCHEITE TYPE AUTOPROTEGE</t>
  </si>
  <si>
    <t>TERRASSES PRINCIPALES</t>
  </si>
  <si>
    <t>ETANCHEITE SUR TERRASSES ACCESSIBLES</t>
  </si>
  <si>
    <t>DESENFUMAGE</t>
  </si>
  <si>
    <t>LANTERNEAUX DE DESENFUMAGE 1,00x1,00</t>
  </si>
  <si>
    <t>GARDE-CORPS TECHNIQUES INCLINES TERRASSE INACCESSIBLES</t>
  </si>
  <si>
    <t>PROTECTION JD</t>
  </si>
  <si>
    <t>TERRASSE LT EXISTANT</t>
  </si>
  <si>
    <t>PLUS VALUE POUR PORTE VITREE OU CHASSIS</t>
  </si>
  <si>
    <t>CHASSIS AVEC OUVRANT CHAMBRE - 2,30 x 1,40</t>
  </si>
  <si>
    <t>CHASSIS AVEC OUVRANT - 0,80 x 1,50</t>
  </si>
  <si>
    <t>CHASSIS AVEC OUVRANT BUREAUX - 1,00 x 1,50</t>
  </si>
  <si>
    <t>CHASSIS  AVEC OUVRANT VESTIAIRES  - 0,40 x 1,50</t>
  </si>
  <si>
    <t>PORTES VITREES AVEC OUVRANT - 1,60 x 2,80</t>
  </si>
  <si>
    <t>PORTES VITREES AVEC OUVRANT - 1,00 x 2,10</t>
  </si>
  <si>
    <t>FACADES POLYCARBONATE</t>
  </si>
  <si>
    <t xml:space="preserve">BSO MOTORISE </t>
  </si>
  <si>
    <t>REMPLACEMENT PANNEAUX EMALIT</t>
  </si>
  <si>
    <t>ACCUEIL, ESPACE DE VIE ET SANITAIRES ASSOCIES</t>
  </si>
  <si>
    <t>HABILLAGE MURAL ACCUEIL</t>
  </si>
  <si>
    <t>PASSE PLAT PREPA ALIM</t>
  </si>
  <si>
    <t>MIROIR INCASSABLE</t>
  </si>
  <si>
    <t>AMENAGEMENTS ALCOVES ET RVTS ADAPTES</t>
  </si>
  <si>
    <t>CLAUSTRA</t>
  </si>
  <si>
    <t>CUISINE, BUREAUX ET LT</t>
  </si>
  <si>
    <t>EQUIPEMENT CUISINE THERAPEUTIQUE</t>
  </si>
  <si>
    <t>EQUIPEMENT MOBILIER BUREAU INFIRMIER</t>
  </si>
  <si>
    <t>PLACARD ISOLEMENT</t>
  </si>
  <si>
    <t>CHAMBRES</t>
  </si>
  <si>
    <t>MISE AUX NORMES ADAP</t>
  </si>
  <si>
    <t>BATIMENT 333</t>
  </si>
  <si>
    <t>PLAFOND ACOUSTIQUE TYPE GYPTONE</t>
  </si>
  <si>
    <t>PLAFONDS PLATRE HYDRO SDB</t>
  </si>
  <si>
    <t>TOILE TENDUE SUR IDE</t>
  </si>
  <si>
    <t>SOFFITE EN PLAFOND</t>
  </si>
  <si>
    <t>REPRISE DE LA FINITION DITO EXISTANT</t>
  </si>
  <si>
    <t>ISOLATION PAR L EXTERIEURE FINITION ENDUIT</t>
  </si>
  <si>
    <t>ISOLATION PAR L EXTERIEURE FINITON BARDAGE BOIS</t>
  </si>
  <si>
    <t>MOBILIER FIXE</t>
  </si>
  <si>
    <t>CHAMBRE ISOLEMENT</t>
  </si>
  <si>
    <t>PLACARD MURAUX</t>
  </si>
  <si>
    <t>OXYGENE MEDICAL</t>
  </si>
  <si>
    <t>VIDE MEDICAL</t>
  </si>
  <si>
    <t>RACCORDEMENT ELECTRIQUE / REGULATION</t>
  </si>
  <si>
    <t>RAIL</t>
  </si>
  <si>
    <t>MOTEUR COMPRIS CHARIOT DE TRANSPORT</t>
  </si>
  <si>
    <t>TUBES P.V.C. EU</t>
  </si>
  <si>
    <t>TUBES P.V.C. EP</t>
  </si>
  <si>
    <t xml:space="preserve">REGARD BETON PREFABRIQUE </t>
  </si>
  <si>
    <t>CANIVEAU BETON A GRILLE</t>
  </si>
  <si>
    <t>SEPARATEUR A HYDROCARBURE</t>
  </si>
  <si>
    <t xml:space="preserve">FOURREAUX AVEC GRILLAGE AVERTISSEUR </t>
  </si>
  <si>
    <t>PLUS VALUE POUR TAMPON FONTE C 250 OU C 400</t>
  </si>
  <si>
    <t xml:space="preserve">FEUTRE NON-TISSEE </t>
  </si>
  <si>
    <t>FONDATION GRANITIQUE TOUT VENANT</t>
  </si>
  <si>
    <t>REMBLAIEMENT TOUT VENANT</t>
  </si>
  <si>
    <t>ENROBE DENSE A CHAUD</t>
  </si>
  <si>
    <t>REVETEMENT EN BETON DESACTIVE</t>
  </si>
  <si>
    <t>MARQUAGE ET SIGNALETIQUE VERTICALE ET HORIZONTALE</t>
  </si>
  <si>
    <t>RACCORDEMENT AVEC REVETEMENTS EXISTANTS</t>
  </si>
  <si>
    <t>GAZON</t>
  </si>
  <si>
    <t xml:space="preserve">PLANTATION ARBRES 18/20 </t>
  </si>
  <si>
    <t>MASSIFS COUVRE SOL</t>
  </si>
  <si>
    <t>PORTAIL METALLIQUE DE 2 VANTAUX</t>
  </si>
  <si>
    <t>PORTAIL COULISSANT MANUEL SUR RAIL ACIER LAQUE</t>
  </si>
  <si>
    <t>PORTILLON  METALLIQUE</t>
  </si>
  <si>
    <t>Raccordement concessionnaire et départs bâtiment principal</t>
  </si>
  <si>
    <t>Prestations depuis attente AEP dans local EF</t>
  </si>
  <si>
    <t>Panoplie alimentation générale</t>
  </si>
  <si>
    <t>Depuis collecteur DN 40 en LT création des départs suivants :</t>
  </si>
  <si>
    <t xml:space="preserve">Départ EF type RT1a - EF Sanitaire </t>
  </si>
  <si>
    <t>Panoplie départ type RT2 - Production Eau adoucie</t>
  </si>
  <si>
    <t>Depuis collecteur DN 40 en LT création des départs EA suivants :</t>
  </si>
  <si>
    <t>Départ EF type RT1c à 6°F - Production ECS</t>
  </si>
  <si>
    <t>Départ EF type RT1a à 6°F - Remplissage installations CVC</t>
  </si>
  <si>
    <t>Comptages divers</t>
  </si>
  <si>
    <t>Electricité/Régulation</t>
  </si>
  <si>
    <t>Raccordement concessionnaire et départ bâtiment Activité</t>
  </si>
  <si>
    <t>PRODUCTION D'ECS</t>
  </si>
  <si>
    <t>Production centralisée pour le bâtiment 332</t>
  </si>
  <si>
    <t>Production décentralisée</t>
  </si>
  <si>
    <t>Production centralisée pour le bâtiment 331+333+334</t>
  </si>
  <si>
    <t>3.1</t>
  </si>
  <si>
    <t>Travaux préliminaires</t>
  </si>
  <si>
    <t>Consignation des réseaux</t>
  </si>
  <si>
    <t>3.2</t>
  </si>
  <si>
    <t xml:space="preserve">Production d'ECS </t>
  </si>
  <si>
    <t>Les locaux éloignés de la boucle ECS seront équipés de chauffe eaux électrique à accumulation</t>
  </si>
  <si>
    <t>Remplacement de la pompe de bouclage - Audit Dalkia</t>
  </si>
  <si>
    <t>Remplacement de tronçon de canalisation - Audit Dalkia</t>
  </si>
  <si>
    <t>Mise en service</t>
  </si>
  <si>
    <t>REPRISE RESEAU ECS</t>
  </si>
  <si>
    <t>DISTRIBUTION D'EAU FROIDE</t>
  </si>
  <si>
    <t>4.1</t>
  </si>
  <si>
    <t>4.2</t>
  </si>
  <si>
    <t>Distribution EFS</t>
  </si>
  <si>
    <t xml:space="preserve">Réseaux distributions eau froide </t>
  </si>
  <si>
    <t>Réseaux distributions eau adoucie</t>
  </si>
  <si>
    <t>Raccordement des appareils sanitaires en EFS</t>
  </si>
  <si>
    <t>Adaptation des réseaux pour raccordement des app déplacés</t>
  </si>
  <si>
    <t>Désinfection des réseaux</t>
  </si>
  <si>
    <t>DISTRIBUTION  D'EAU CHAUDE</t>
  </si>
  <si>
    <t xml:space="preserve">Réseaux distributions eau chaude </t>
  </si>
  <si>
    <t xml:space="preserve">Panoplie de bouclage ECS   </t>
  </si>
  <si>
    <t>Raccordement des appareils sanitaires en ECS</t>
  </si>
  <si>
    <t>Extincteurs</t>
  </si>
  <si>
    <t>Plans incendie</t>
  </si>
  <si>
    <t>WC Réservoir Cde mécanique - WC 01 Personnel et Visiteurs</t>
  </si>
  <si>
    <t>WC Réservoir Cde mécanique - WC 02 PMR Résidents et Personnel</t>
  </si>
  <si>
    <t>WC Chambre d'isolement - WC 03</t>
  </si>
  <si>
    <t>Plan vasque chambre résident - VQ 01</t>
  </si>
  <si>
    <t>Lavabo PMR - Sanitaires Personnel et Visiteurs - LB 01</t>
  </si>
  <si>
    <t>Lavabo chambre d'isolement - LB 02</t>
  </si>
  <si>
    <t>Lavabo Commande au genou - LB 03</t>
  </si>
  <si>
    <t>Baignoire thérapeutique - BG 01</t>
  </si>
  <si>
    <t>Evier 1 cuve - EV 01</t>
  </si>
  <si>
    <t>Robinet de puisage</t>
  </si>
  <si>
    <t>Vidoir Hospitalier - DV 01</t>
  </si>
  <si>
    <t>Attente EF-EU - AT 01</t>
  </si>
  <si>
    <t>Attente EFS-ECS-EU - AT 02</t>
  </si>
  <si>
    <t>Accessoires sanitaires</t>
  </si>
  <si>
    <t>Compris ci-dessus</t>
  </si>
  <si>
    <t>Raccordement des évacuations vers collecteurs d'évacuation en VS au lot PLB</t>
  </si>
  <si>
    <t>Pour le batiment Activité :</t>
  </si>
  <si>
    <t>Appareils au RdC évacués directement sous dallage</t>
  </si>
  <si>
    <t>Réseau sous dallage hors lot PLB</t>
  </si>
  <si>
    <t>Evacuations des EU et EV</t>
  </si>
  <si>
    <t>Adaptation des EU/EV pour les chambres crées</t>
  </si>
  <si>
    <t>Réseau d'évacuation en VS</t>
  </si>
  <si>
    <t>Protection acoustique des dévouements en locaux nobles</t>
  </si>
  <si>
    <t>Poste de relevage dans sous station en VS</t>
  </si>
  <si>
    <t xml:space="preserve">DESINFECTION DES RESEAUX - ESSAIS - DIVERS </t>
  </si>
  <si>
    <t>TRAVAUX PRELIMINAIRES</t>
  </si>
  <si>
    <t>Cheminement EC en VRD vers bâtiment 331</t>
  </si>
  <si>
    <t>Cheminement EC en VRD vers bâtiment 333</t>
  </si>
  <si>
    <t>Cheminement EC en VS du bâtiment 333</t>
  </si>
  <si>
    <t>BATIMENT 332 ET 333</t>
  </si>
  <si>
    <t>Echangeur chauffage commun Bâtiment 332 et 333</t>
  </si>
  <si>
    <t>Traitement d'eau et expansion</t>
  </si>
  <si>
    <t>Départ DN 32 CTA  : 80°C/60°C</t>
  </si>
  <si>
    <t>Départ DN 25 Plancher chauffant Zone Nuit : 45°C/35°C</t>
  </si>
  <si>
    <t>Départ DN 25 Plancher chauffant Zone Jours : 45°C/35°C</t>
  </si>
  <si>
    <t>Départ DN 80 Chauffage Bât 333 : 80°C/60°C</t>
  </si>
  <si>
    <t>Raccordement Echangeur ECS Bâtiment 332</t>
  </si>
  <si>
    <t>Raccordement Echangeur ECS Bâtiment 333</t>
  </si>
  <si>
    <t>Echangeur chauffage Bâtiment 331+334</t>
  </si>
  <si>
    <t>Départ DN 65 Chauffage Bât 331 : 80°C/60°C</t>
  </si>
  <si>
    <t>Départ DN 65 Chauffage Bât 334 : 80°C/60°C</t>
  </si>
  <si>
    <t>DISTRIBUTION ET RACCORDEMENT DES PLANCHERS REVERSIBLES</t>
  </si>
  <si>
    <t>Distribution et raccordement des planchers - Circuit zone jour</t>
  </si>
  <si>
    <t>Distribution et raccordement des planchers - Circuit zone nuit</t>
  </si>
  <si>
    <t>Changement des radiateurs - Passage en aérien pour radiateurs déplacés ou créés</t>
  </si>
  <si>
    <t>VENTILO CONVECTEURS - DIVERS</t>
  </si>
  <si>
    <t>Cassette 600x600 - Salle de réunion et Chambre d'isolement</t>
  </si>
  <si>
    <t>Traitement du bâtiment Activité en plancher réversible</t>
  </si>
  <si>
    <t>Multisplit au R32 pour traitement des locaux Déchets, Linges sales et VDI : Pf jusqu'à 3 000 Wss</t>
  </si>
  <si>
    <t>Pose de terminaux de climatisation  - Raccordement sur attentes sur vannes sur colonnes EG existantes</t>
  </si>
  <si>
    <t>BATIMENTS 331+334</t>
  </si>
  <si>
    <t>VENTILATION DOUBLE FLUX</t>
  </si>
  <si>
    <t>CTA A - Bâtiment 332</t>
  </si>
  <si>
    <t>CTA B - Bâtiment Activité</t>
  </si>
  <si>
    <t>Ventilation des locaux techniques</t>
  </si>
  <si>
    <t>Reprise et modification réseau existant - Changement des terminaux</t>
  </si>
  <si>
    <t>PRODUCTION EG ET SECOURS EC</t>
  </si>
  <si>
    <t xml:space="preserve">Mise en œuvre d'une PAC </t>
  </si>
  <si>
    <t>Raccordement de la PAC sur collecteurs dans LT Bât 332</t>
  </si>
  <si>
    <t xml:space="preserve">Distribution hydraulique Change over pour les CTA </t>
  </si>
  <si>
    <t>Régulation</t>
  </si>
  <si>
    <t>CONSIGNATION DES RESEAUX 332</t>
  </si>
  <si>
    <t>CONSIGNATION DES RESEAUX 503</t>
  </si>
  <si>
    <t>Prise de terre fond de fouille</t>
  </si>
  <si>
    <t>Borne principale de terre et de barrettes de terre</t>
  </si>
  <si>
    <t>Liaisons équipotentielles principales</t>
  </si>
  <si>
    <t>Liaisons équipotentielles supplémentaires locaux humides - Sanitaires</t>
  </si>
  <si>
    <t>Alimentation depuis TGBT du poste 330</t>
  </si>
  <si>
    <t>Reprise des armoires 503</t>
  </si>
  <si>
    <t>Tome II Page 60</t>
  </si>
  <si>
    <t xml:space="preserve">Salles de repos et salles de soin et bureaux: UGR ≤ 16 </t>
  </si>
  <si>
    <t xml:space="preserve">Salles de bain et sanitaires : UGR ≤ 22 </t>
  </si>
  <si>
    <t>Attention VS Tome II Page 43</t>
  </si>
  <si>
    <t>Spot LED anti-vandal et anti-arrachement</t>
  </si>
  <si>
    <t xml:space="preserve">Type A1 : Downlight FIRST DL L 840 21 W </t>
  </si>
  <si>
    <t>Type A2 : SFlow D1-L MRW LED3200-840 ET 01</t>
  </si>
  <si>
    <t>Type A2 : Downlight FIRST DL M 840 12 W  (503)</t>
  </si>
  <si>
    <t>Type A3 : Creavo D2-L LW16-03 30-840 ET 01</t>
  </si>
  <si>
    <t>Type A3 : Dalle 600x600 Non gradable (503)</t>
  </si>
  <si>
    <t>Type A4 : Creavo D2-L LW16-03 30-840 ETDD 01</t>
  </si>
  <si>
    <t>Type A4 : Dalle 600x600 Gradable DALI</t>
  </si>
  <si>
    <t xml:space="preserve">Type A6 : Aquaforce Pro /AQFPRO S LED2900-840 PC WB HF </t>
  </si>
  <si>
    <t>Type A8 : Eclairage décoratif</t>
  </si>
  <si>
    <t>Type A9 :FIRST SP FLOOD Douche</t>
  </si>
  <si>
    <t xml:space="preserve">Type A10 : Spot LED Sanitaire </t>
  </si>
  <si>
    <t>Type A13 : Applique tête de lit Avolys</t>
  </si>
  <si>
    <t>Type A14 : Voyant occupation</t>
  </si>
  <si>
    <t>Type A15 : Bandeaux latéraux</t>
  </si>
  <si>
    <t>Eclairage ambiance patient zone apaisement 2, y compris commande</t>
  </si>
  <si>
    <t>Centrale bloc de sécurité</t>
  </si>
  <si>
    <t>BAES évacuation étanche</t>
  </si>
  <si>
    <t>Interrupteurs sa/vv/détecteurs 503</t>
  </si>
  <si>
    <t>Prise de services 332</t>
  </si>
  <si>
    <t>Prise de services 503</t>
  </si>
  <si>
    <t>Poste de travail BP1 (4PC N et 2 PC 0)</t>
  </si>
  <si>
    <t>Autres poste de travail 332</t>
  </si>
  <si>
    <t>Autres poste de travail 503</t>
  </si>
  <si>
    <t>Chemins de cables courants forts - toute largeur</t>
  </si>
  <si>
    <t>Chemins de cables courants faibles - toute largeur</t>
  </si>
  <si>
    <t>Plinthe électrique 2 compartiments</t>
  </si>
  <si>
    <t>Autres cheminements</t>
  </si>
  <si>
    <t xml:space="preserve"> Autres cheminements (503)</t>
  </si>
  <si>
    <t>2x1,5mm²</t>
  </si>
  <si>
    <t>3G1,5mm²</t>
  </si>
  <si>
    <t>3G2,5m²</t>
  </si>
  <si>
    <t>5G1,5mm²</t>
  </si>
  <si>
    <t>7G1,5mm²</t>
  </si>
  <si>
    <t xml:space="preserve">3G4 mm² </t>
  </si>
  <si>
    <t xml:space="preserve">5G4 mm² </t>
  </si>
  <si>
    <t xml:space="preserve">5G6 mm² </t>
  </si>
  <si>
    <t xml:space="preserve">3G6 mm² </t>
  </si>
  <si>
    <t>Tome II Page 50</t>
  </si>
  <si>
    <t>Alimentation store ou volet roulant</t>
  </si>
  <si>
    <t>Commande monté/déscente filaire</t>
  </si>
  <si>
    <t>Commande générale pour une zone</t>
  </si>
  <si>
    <t>Tome II page 54</t>
  </si>
  <si>
    <t>Alimentation eclairage banque d'accueil</t>
  </si>
  <si>
    <t>Tome II Page 62</t>
  </si>
  <si>
    <t>Alimentation pompe à chaleur secours</t>
  </si>
  <si>
    <t>Tome II Page 83</t>
  </si>
  <si>
    <t>Alimentation rail leve malade par une PC 10/16A+T en plafond</t>
  </si>
  <si>
    <t>Volets Roulants</t>
  </si>
  <si>
    <t>Alim  &lt;1kW</t>
  </si>
  <si>
    <t>Alim Tétra &lt;5kW</t>
  </si>
  <si>
    <t>Alimentation CVC</t>
  </si>
  <si>
    <t>Alimentation PB</t>
  </si>
  <si>
    <t>Alimentation Pac</t>
  </si>
  <si>
    <t>Alimentation CTA Poly</t>
  </si>
  <si>
    <t>Onduleur pour baie VDI</t>
  </si>
  <si>
    <t>Alimentations spécifiques 503</t>
  </si>
  <si>
    <t>Reprise baie VDI 503</t>
  </si>
  <si>
    <t>Tome II Page 78</t>
  </si>
  <si>
    <t>Double adduction optique via 2 fibres 12 brins monomode</t>
  </si>
  <si>
    <t>Conservation de la baie existante en 333</t>
  </si>
  <si>
    <t>Câble Cat 6a S/FTP</t>
  </si>
  <si>
    <t>Câblage bornes Wifi DECT</t>
  </si>
  <si>
    <t>Baie VDI Complète</t>
  </si>
  <si>
    <t>RJ45 sur poste de travail</t>
  </si>
  <si>
    <t>RJ45 Diverses</t>
  </si>
  <si>
    <t>RJ45 WIFI</t>
  </si>
  <si>
    <t>Prise TV</t>
  </si>
  <si>
    <t>Liaison HDMI</t>
  </si>
  <si>
    <t>Liaison RJ45</t>
  </si>
  <si>
    <t>Cahier de recettes</t>
  </si>
  <si>
    <t>Centrale 503</t>
  </si>
  <si>
    <t>Cablage et appel  503</t>
  </si>
  <si>
    <t>Report et commande 503</t>
  </si>
  <si>
    <t>DETECTEUR AUTOMATIQUE</t>
  </si>
  <si>
    <t>REPRISE CENTRALE TABLEAU DE SIGNALISATION 503</t>
  </si>
  <si>
    <t>DIFFUSEURS SONORES 503</t>
  </si>
  <si>
    <t>DIFFUSEURS LUMINEUX 503</t>
  </si>
  <si>
    <t>DETECTEUR AUTOMATIQUE 503</t>
  </si>
  <si>
    <t>DECLENCHEUR MANUEL 503</t>
  </si>
  <si>
    <t>CABLAGE CANALISATION ESSAI 503</t>
  </si>
  <si>
    <t>ATTENTION POUR RAIL LEVE MALADE</t>
  </si>
  <si>
    <t>PROTECTION PARATONNERE</t>
  </si>
  <si>
    <t>Paratonnerres</t>
  </si>
  <si>
    <t>Conducteurs de descente</t>
  </si>
  <si>
    <t>Prises de terre</t>
  </si>
  <si>
    <t>Main d'œuvre</t>
  </si>
  <si>
    <t>SONORISATION</t>
  </si>
  <si>
    <t>Sono de salle sous coffret</t>
  </si>
  <si>
    <t>Haup parleur en plafond</t>
  </si>
  <si>
    <t>Câblage</t>
  </si>
  <si>
    <t>Sono de salle sous coffret 503</t>
  </si>
  <si>
    <t>Haup parleur en plafond 503</t>
  </si>
  <si>
    <t>Câblage 503</t>
  </si>
  <si>
    <t>SECTION 1,00 x 0,20 HT</t>
  </si>
  <si>
    <t>POUTRES</t>
  </si>
  <si>
    <t xml:space="preserve">ESCALIER ACCES VIDE SANITAIRE </t>
  </si>
  <si>
    <t>PLANCHER  TYPE POUTRELLE HOURDIS</t>
  </si>
  <si>
    <t>RELEVES BA</t>
  </si>
  <si>
    <t>OUVRAGES DIVERS EN TOITURE</t>
  </si>
  <si>
    <t>MUR DE SOUTENEMENT</t>
  </si>
  <si>
    <t>REBOUCHEMENTS - FINITION DIVERS</t>
  </si>
  <si>
    <t>AIRE D'INSTALLATION DE CHANTIER  : PLATEFORME COMPRIS TERRASSEMENT</t>
  </si>
  <si>
    <t>Raccordement Echangeur ECS Bâtiment 331+334</t>
  </si>
  <si>
    <t xml:space="preserve">DECONSTRUCTION DEMOLITION
Lot 4 - Composant A </t>
  </si>
  <si>
    <t>ml</t>
  </si>
  <si>
    <t>ens</t>
  </si>
  <si>
    <t>Luminaire complémentaire incorporé dans plafond bois (entrée et terrasse)</t>
  </si>
  <si>
    <t>u</t>
  </si>
  <si>
    <t>Bâtiment activité</t>
  </si>
  <si>
    <t>SECTION 1,30 x 0,20 HT</t>
  </si>
  <si>
    <t>Ombrière n°3 couvrture polycarbonate</t>
  </si>
  <si>
    <t>Ombrière n°2 couverture métallique</t>
  </si>
  <si>
    <t xml:space="preserve">BARDAGE CHAOTIC MIROIR FAÇADE PRINCIPALE </t>
  </si>
  <si>
    <t>MUR RIDEAU INTERIEUR SAS</t>
  </si>
  <si>
    <t>CHASSIS TRIANGULAIRE FIXE SSUR PIGNON NORD</t>
  </si>
  <si>
    <t>Ajout d'un interphone et contrôle d'accès bâtiment 333</t>
  </si>
  <si>
    <t>CLÔTURE VITRÉE</t>
  </si>
  <si>
    <t>MURS RIDEAUX À FACETTE SUR BÂTIMENT ACTIVITÉ</t>
  </si>
  <si>
    <t>TRAITEMENT VITRAGE SOLAIRE SUR MUR RIDEAU À FACETTE BÂTIMENT PRINCIPAL</t>
  </si>
  <si>
    <t>SERRURE ÉLECTRONIQUE</t>
  </si>
  <si>
    <t>MURS RIDEAUX À FACETTE SUR BÂTIMENT PRINCIPAL</t>
  </si>
  <si>
    <t>MUR RIDEAU OPAQUE DEVANT MUR BÉTON</t>
  </si>
  <si>
    <t>POUTRES ACROTÈRE DROITE ET COURBE COFFRAGE SOIGNÉE POUR FINITION LASURÉ</t>
  </si>
  <si>
    <t>DÉMOLITION HALL 331</t>
  </si>
  <si>
    <t>DÉMOLITION MUR INTERMÉDIAIRE ENTRE JARDIN 333 ET 332</t>
  </si>
  <si>
    <t>HP encastré et sono salon TV</t>
  </si>
  <si>
    <t>HABILLAGE VERTICAL DÉBORD BOIS</t>
  </si>
  <si>
    <t>HABILLAGE SOUS FACE DÉBORD BOIS</t>
  </si>
  <si>
    <t>DÉMOLITION ET REPRISE HALL 331 + MODIFICATION SALLES D'ACTIVITÉ</t>
  </si>
  <si>
    <t>BLOC PORTE VITRÉE EXTÉRIEURES AVEC SERRURE WINKHAUS</t>
  </si>
  <si>
    <t>SALON DES FAMILLES - STORE INTÉRIEUR ÉLÉCTRIQUE À COULISSE</t>
  </si>
  <si>
    <t>SALLE À MANGER - STORE INTÉRIEUR ÉLÉCTRIQUE À COULISSE</t>
  </si>
  <si>
    <t>SALLE D'ACTIVITÉ - STORE INTÉRIEUR ÉLÉCTRIQUE À COULISSE</t>
  </si>
  <si>
    <t xml:space="preserve">STORE INTÉRIEUR ÉLÉCTRIQUE À COULISSE </t>
  </si>
  <si>
    <t>PLANCHER BETON ARME</t>
  </si>
  <si>
    <t>LANTERNEAU</t>
  </si>
  <si>
    <t xml:space="preserve">HABILLAGE BANDEAU DE RIVE </t>
  </si>
  <si>
    <t>Ajout d'un interphone et contrôle d'accès LOGISTIQUE</t>
  </si>
  <si>
    <t>Douches PMR Résidents et Personnel - DC 01 - PRESTOTEM</t>
  </si>
  <si>
    <t>Douche chambre d'isolement - DC 02  - PRESTOTEM</t>
  </si>
  <si>
    <t>MURS MOBILES  ZONES APAISEMENTS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</si>
</sst>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.0"/>
    <numFmt numFmtId="166" formatCode="_-* #,##0.00\ [$€-40C]_-;\-* #,##0.00\ [$€-40C]_-;_-* &quot;-&quot;??\ [$€-40C]_-;_-@_-"/>
    <numFmt numFmtId="167" formatCode="_-* #,##0.00\ _€_-;\-* #,##0.00\ _€_-;_-* &quot;-&quot;??\ _€_-;_-@_-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/>
      <sz val="2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8"/>
      <name val="Calibri"/>
      <family val="2"/>
      <scheme val="minor"/>
    </font>
    <font>
      <b/>
      <u/>
      <sz val="8"/>
      <name val="Calibri"/>
      <family val="2"/>
      <scheme val="minor"/>
    </font>
    <font>
      <u/>
      <sz val="9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name val="Calibri"/>
      <family val="2"/>
      <scheme val="minor"/>
    </font>
    <font>
      <u/>
      <sz val="8"/>
      <name val="Calibri"/>
      <family val="2"/>
      <scheme val="minor"/>
    </font>
    <font>
      <sz val="9"/>
      <color rgb="FF0070C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EFCA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</cellStyleXfs>
  <cellXfs count="441">
    <xf numFmtId="0" fontId="0" fillId="0" borderId="0" xfId="0"/>
    <xf numFmtId="0" fontId="6" fillId="0" borderId="0" xfId="1" applyFont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/>
    </xf>
    <xf numFmtId="0" fontId="10" fillId="0" borderId="0" xfId="1" applyFont="1" applyAlignment="1">
      <alignment horizontal="justify" vertical="center" wrapText="1"/>
    </xf>
    <xf numFmtId="0" fontId="19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21" fillId="0" borderId="3" xfId="1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21" fillId="0" borderId="8" xfId="1" applyFont="1" applyFill="1" applyBorder="1" applyAlignment="1">
      <alignment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3" borderId="9" xfId="1" applyFont="1" applyFill="1" applyBorder="1" applyAlignment="1">
      <alignment horizontal="center" vertical="center" wrapText="1"/>
    </xf>
    <xf numFmtId="0" fontId="21" fillId="3" borderId="24" xfId="1" applyFont="1" applyFill="1" applyBorder="1" applyAlignment="1">
      <alignment horizontal="center" vertical="center" wrapText="1"/>
    </xf>
    <xf numFmtId="164" fontId="21" fillId="3" borderId="32" xfId="1" applyNumberFormat="1" applyFont="1" applyFill="1" applyBorder="1" applyAlignment="1">
      <alignment horizontal="center" vertical="center" wrapText="1"/>
    </xf>
    <xf numFmtId="164" fontId="21" fillId="3" borderId="7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vertical="center" wrapText="1"/>
    </xf>
    <xf numFmtId="0" fontId="21" fillId="0" borderId="10" xfId="1" applyFont="1" applyFill="1" applyBorder="1" applyAlignment="1">
      <alignment horizontal="center" vertical="center" wrapText="1"/>
    </xf>
    <xf numFmtId="4" fontId="23" fillId="0" borderId="26" xfId="1" applyNumberFormat="1" applyFont="1" applyFill="1" applyBorder="1" applyAlignment="1">
      <alignment horizontal="center" vertical="center" wrapText="1"/>
    </xf>
    <xf numFmtId="164" fontId="23" fillId="0" borderId="2" xfId="1" applyNumberFormat="1" applyFont="1" applyFill="1" applyBorder="1" applyAlignment="1">
      <alignment horizontal="center" vertical="center" wrapText="1"/>
    </xf>
    <xf numFmtId="164" fontId="23" fillId="0" borderId="12" xfId="1" applyNumberFormat="1" applyFont="1" applyFill="1" applyBorder="1" applyAlignment="1">
      <alignment horizontal="center" vertical="center" wrapText="1"/>
    </xf>
    <xf numFmtId="0" fontId="21" fillId="0" borderId="8" xfId="0" quotePrefix="1" applyFont="1" applyBorder="1" applyAlignment="1">
      <alignment horizontal="center" vertical="center"/>
    </xf>
    <xf numFmtId="0" fontId="21" fillId="0" borderId="0" xfId="0" quotePrefix="1" applyFont="1" applyAlignment="1">
      <alignment vertical="center" wrapText="1"/>
    </xf>
    <xf numFmtId="0" fontId="24" fillId="0" borderId="13" xfId="0" applyFont="1" applyBorder="1" applyAlignment="1">
      <alignment horizontal="center" vertical="center"/>
    </xf>
    <xf numFmtId="4" fontId="23" fillId="0" borderId="27" xfId="0" applyNumberFormat="1" applyFont="1" applyBorder="1" applyAlignment="1">
      <alignment horizontal="center" vertical="center"/>
    </xf>
    <xf numFmtId="164" fontId="23" fillId="0" borderId="0" xfId="1" applyNumberFormat="1" applyFont="1" applyFill="1" applyBorder="1" applyAlignment="1">
      <alignment horizontal="center" vertical="center" wrapText="1"/>
    </xf>
    <xf numFmtId="164" fontId="23" fillId="3" borderId="9" xfId="1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13" xfId="0" quotePrefix="1" applyFont="1" applyBorder="1" applyAlignment="1">
      <alignment horizontal="center" vertical="center"/>
    </xf>
    <xf numFmtId="164" fontId="23" fillId="0" borderId="14" xfId="1" applyNumberFormat="1" applyFont="1" applyFill="1" applyBorder="1" applyAlignment="1">
      <alignment horizontal="center" vertical="center" wrapText="1"/>
    </xf>
    <xf numFmtId="0" fontId="23" fillId="0" borderId="0" xfId="0" quotePrefix="1" applyFont="1" applyAlignment="1">
      <alignment vertical="center" wrapText="1"/>
    </xf>
    <xf numFmtId="0" fontId="23" fillId="0" borderId="1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3" xfId="0" quotePrefix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3" fillId="0" borderId="8" xfId="0" quotePrefix="1" applyFont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0" fontId="23" fillId="0" borderId="2" xfId="0" quotePrefix="1" applyFont="1" applyBorder="1" applyAlignment="1">
      <alignment vertical="center" wrapText="1"/>
    </xf>
    <xf numFmtId="0" fontId="21" fillId="0" borderId="1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/>
    </xf>
    <xf numFmtId="0" fontId="21" fillId="0" borderId="19" xfId="1" applyFont="1" applyFill="1" applyBorder="1" applyAlignment="1">
      <alignment horizontal="center" vertical="center" wrapText="1"/>
    </xf>
    <xf numFmtId="4" fontId="23" fillId="0" borderId="28" xfId="1" applyNumberFormat="1" applyFont="1" applyFill="1" applyBorder="1" applyAlignment="1">
      <alignment horizontal="center" vertical="center" wrapText="1"/>
    </xf>
    <xf numFmtId="164" fontId="23" fillId="0" borderId="25" xfId="1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1" fillId="0" borderId="8" xfId="1" applyFont="1" applyFill="1" applyBorder="1" applyAlignment="1">
      <alignment horizontal="left" vertical="center" wrapText="1"/>
    </xf>
    <xf numFmtId="0" fontId="23" fillId="0" borderId="16" xfId="1" applyFont="1" applyFill="1" applyBorder="1" applyAlignment="1">
      <alignment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3" fillId="0" borderId="29" xfId="1" applyFont="1" applyFill="1" applyBorder="1" applyAlignment="1">
      <alignment horizontal="center" vertical="center" wrapText="1"/>
    </xf>
    <xf numFmtId="164" fontId="23" fillId="0" borderId="31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right" vertical="center" wrapText="1"/>
    </xf>
    <xf numFmtId="0" fontId="21" fillId="0" borderId="13" xfId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center" vertical="center" wrapText="1"/>
    </xf>
    <xf numFmtId="164" fontId="21" fillId="0" borderId="9" xfId="1" applyNumberFormat="1" applyFont="1" applyFill="1" applyBorder="1" applyAlignment="1">
      <alignment horizontal="center" vertical="center" wrapText="1"/>
    </xf>
    <xf numFmtId="164" fontId="21" fillId="0" borderId="14" xfId="1" applyNumberFormat="1" applyFont="1" applyFill="1" applyBorder="1" applyAlignment="1">
      <alignment horizontal="center" vertical="center" wrapText="1"/>
    </xf>
    <xf numFmtId="0" fontId="21" fillId="0" borderId="20" xfId="1" applyFont="1" applyFill="1" applyBorder="1" applyAlignment="1" applyProtection="1">
      <alignment horizontal="center" vertical="center" wrapText="1"/>
      <protection locked="0"/>
    </xf>
    <xf numFmtId="0" fontId="21" fillId="0" borderId="21" xfId="1" applyFont="1" applyFill="1" applyBorder="1" applyAlignment="1">
      <alignment horizontal="right" vertical="center" wrapText="1"/>
    </xf>
    <xf numFmtId="0" fontId="21" fillId="0" borderId="22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164" fontId="21" fillId="0" borderId="21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3" borderId="9" xfId="1" applyFont="1" applyFill="1" applyBorder="1" applyAlignment="1">
      <alignment horizontal="center" vertical="center" wrapText="1"/>
    </xf>
    <xf numFmtId="0" fontId="22" fillId="3" borderId="24" xfId="1" applyFont="1" applyFill="1" applyBorder="1" applyAlignment="1">
      <alignment horizontal="center" vertical="center" wrapText="1"/>
    </xf>
    <xf numFmtId="164" fontId="22" fillId="3" borderId="32" xfId="1" applyNumberFormat="1" applyFont="1" applyFill="1" applyBorder="1" applyAlignment="1">
      <alignment horizontal="center" vertical="center" wrapText="1"/>
    </xf>
    <xf numFmtId="164" fontId="22" fillId="3" borderId="7" xfId="1" applyNumberFormat="1" applyFont="1" applyFill="1" applyBorder="1" applyAlignment="1">
      <alignment horizontal="center" vertical="center" wrapText="1"/>
    </xf>
    <xf numFmtId="0" fontId="22" fillId="0" borderId="8" xfId="0" quotePrefix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4" fontId="25" fillId="0" borderId="27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5" fillId="0" borderId="13" xfId="0" quotePrefix="1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8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4" fontId="23" fillId="0" borderId="27" xfId="0" applyNumberFormat="1" applyFont="1" applyFill="1" applyBorder="1" applyAlignment="1">
      <alignment horizontal="center" vertical="center"/>
    </xf>
    <xf numFmtId="164" fontId="23" fillId="0" borderId="38" xfId="1" applyNumberFormat="1" applyFont="1" applyFill="1" applyBorder="1" applyAlignment="1">
      <alignment horizontal="center" vertical="center" wrapText="1"/>
    </xf>
    <xf numFmtId="0" fontId="23" fillId="0" borderId="14" xfId="0" quotePrefix="1" applyFont="1" applyBorder="1" applyAlignment="1">
      <alignment vertical="center"/>
    </xf>
    <xf numFmtId="0" fontId="23" fillId="0" borderId="14" xfId="0" quotePrefix="1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14" xfId="2" applyFont="1" applyBorder="1" applyAlignment="1">
      <alignment horizontal="left" vertical="center"/>
    </xf>
    <xf numFmtId="0" fontId="21" fillId="0" borderId="8" xfId="0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top"/>
    </xf>
    <xf numFmtId="0" fontId="27" fillId="0" borderId="13" xfId="2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indent="2"/>
    </xf>
    <xf numFmtId="0" fontId="23" fillId="0" borderId="13" xfId="2" applyFont="1" applyBorder="1" applyAlignment="1">
      <alignment horizontal="center" vertical="center"/>
    </xf>
    <xf numFmtId="164" fontId="23" fillId="0" borderId="14" xfId="1" applyNumberFormat="1" applyFont="1" applyBorder="1" applyAlignment="1">
      <alignment horizontal="center" vertical="center" wrapText="1"/>
    </xf>
    <xf numFmtId="0" fontId="21" fillId="0" borderId="8" xfId="0" quotePrefix="1" applyFont="1" applyFill="1" applyBorder="1" applyAlignment="1">
      <alignment horizontal="center" vertical="center"/>
    </xf>
    <xf numFmtId="0" fontId="23" fillId="0" borderId="18" xfId="2" applyFont="1" applyBorder="1" applyAlignment="1">
      <alignment horizontal="center" vertical="center"/>
    </xf>
    <xf numFmtId="0" fontId="24" fillId="0" borderId="0" xfId="0" quotePrefix="1" applyFont="1" applyBorder="1" applyAlignment="1">
      <alignment vertical="center" wrapText="1"/>
    </xf>
    <xf numFmtId="0" fontId="24" fillId="0" borderId="13" xfId="0" applyFont="1" applyBorder="1" applyAlignment="1">
      <alignment vertical="center"/>
    </xf>
    <xf numFmtId="0" fontId="23" fillId="0" borderId="0" xfId="0" quotePrefix="1" applyFont="1" applyBorder="1" applyAlignment="1">
      <alignment vertical="center" wrapText="1"/>
    </xf>
    <xf numFmtId="0" fontId="23" fillId="0" borderId="13" xfId="0" quotePrefix="1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1" fillId="0" borderId="13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164" fontId="23" fillId="0" borderId="18" xfId="1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/>
    </xf>
    <xf numFmtId="0" fontId="21" fillId="0" borderId="8" xfId="0" quotePrefix="1" applyFont="1" applyBorder="1" applyAlignment="1">
      <alignment horizontal="center" vertical="top"/>
    </xf>
    <xf numFmtId="0" fontId="21" fillId="0" borderId="0" xfId="0" quotePrefix="1" applyFont="1" applyBorder="1" applyAlignment="1">
      <alignment vertical="center" wrapText="1"/>
    </xf>
    <xf numFmtId="0" fontId="25" fillId="0" borderId="2" xfId="0" quotePrefix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1" fillId="0" borderId="2" xfId="0" quotePrefix="1" applyFont="1" applyBorder="1" applyAlignment="1">
      <alignment vertical="center" wrapText="1"/>
    </xf>
    <xf numFmtId="0" fontId="21" fillId="0" borderId="0" xfId="1" applyFont="1" applyFill="1" applyBorder="1" applyAlignment="1">
      <alignment vertical="center" wrapText="1"/>
    </xf>
    <xf numFmtId="164" fontId="21" fillId="3" borderId="6" xfId="1" applyNumberFormat="1" applyFont="1" applyFill="1" applyBorder="1" applyAlignment="1">
      <alignment horizontal="center" vertical="center" wrapText="1"/>
    </xf>
    <xf numFmtId="164" fontId="21" fillId="3" borderId="37" xfId="1" applyNumberFormat="1" applyFont="1" applyFill="1" applyBorder="1" applyAlignment="1">
      <alignment horizontal="center" vertical="center" wrapText="1"/>
    </xf>
    <xf numFmtId="165" fontId="23" fillId="0" borderId="26" xfId="1" applyNumberFormat="1" applyFont="1" applyFill="1" applyBorder="1" applyAlignment="1">
      <alignment horizontal="center" vertical="center" wrapText="1"/>
    </xf>
    <xf numFmtId="166" fontId="21" fillId="0" borderId="27" xfId="0" applyNumberFormat="1" applyFont="1" applyBorder="1" applyAlignment="1">
      <alignment horizontal="center" vertical="center"/>
    </xf>
    <xf numFmtId="2" fontId="23" fillId="0" borderId="27" xfId="0" applyNumberFormat="1" applyFont="1" applyBorder="1" applyAlignment="1">
      <alignment horizontal="center" vertical="center"/>
    </xf>
    <xf numFmtId="2" fontId="21" fillId="0" borderId="27" xfId="0" applyNumberFormat="1" applyFont="1" applyBorder="1" applyAlignment="1">
      <alignment horizontal="center" vertical="center"/>
    </xf>
    <xf numFmtId="2" fontId="23" fillId="0" borderId="27" xfId="0" applyNumberFormat="1" applyFont="1" applyFill="1" applyBorder="1" applyAlignment="1">
      <alignment horizontal="center" vertical="center"/>
    </xf>
    <xf numFmtId="2" fontId="21" fillId="0" borderId="27" xfId="0" applyNumberFormat="1" applyFont="1" applyFill="1" applyBorder="1" applyAlignment="1">
      <alignment horizontal="center" vertical="center"/>
    </xf>
    <xf numFmtId="0" fontId="21" fillId="0" borderId="0" xfId="0" quotePrefix="1" applyFont="1" applyFill="1" applyAlignment="1">
      <alignment vertical="center" wrapText="1"/>
    </xf>
    <xf numFmtId="2" fontId="24" fillId="0" borderId="27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35" xfId="0" applyFont="1" applyBorder="1" applyAlignment="1">
      <alignment vertical="center"/>
    </xf>
    <xf numFmtId="0" fontId="21" fillId="0" borderId="19" xfId="0" quotePrefix="1" applyFont="1" applyBorder="1" applyAlignment="1">
      <alignment horizontal="center" vertical="center"/>
    </xf>
    <xf numFmtId="2" fontId="23" fillId="0" borderId="28" xfId="0" applyNumberFormat="1" applyFont="1" applyBorder="1" applyAlignment="1">
      <alignment horizontal="center" vertical="center"/>
    </xf>
    <xf numFmtId="164" fontId="23" fillId="0" borderId="35" xfId="1" applyNumberFormat="1" applyFont="1" applyFill="1" applyBorder="1" applyAlignment="1">
      <alignment horizontal="center" vertical="center" wrapText="1"/>
    </xf>
    <xf numFmtId="164" fontId="23" fillId="0" borderId="33" xfId="1" applyNumberFormat="1" applyFont="1" applyFill="1" applyBorder="1" applyAlignment="1">
      <alignment horizontal="center" vertical="center" wrapText="1"/>
    </xf>
    <xf numFmtId="0" fontId="23" fillId="0" borderId="27" xfId="1" applyFont="1" applyFill="1" applyBorder="1" applyAlignment="1">
      <alignment horizontal="center" vertical="center" wrapText="1"/>
    </xf>
    <xf numFmtId="0" fontId="21" fillId="0" borderId="23" xfId="1" applyFont="1" applyFill="1" applyBorder="1" applyAlignment="1">
      <alignment horizontal="center" vertical="center" wrapText="1"/>
    </xf>
    <xf numFmtId="164" fontId="21" fillId="0" borderId="12" xfId="1" applyNumberFormat="1" applyFont="1" applyFill="1" applyBorder="1" applyAlignment="1">
      <alignment horizontal="center" vertical="center" wrapText="1"/>
    </xf>
    <xf numFmtId="4" fontId="21" fillId="0" borderId="27" xfId="0" applyNumberFormat="1" applyFont="1" applyBorder="1" applyAlignment="1">
      <alignment horizontal="center" vertical="center"/>
    </xf>
    <xf numFmtId="164" fontId="21" fillId="3" borderId="9" xfId="1" applyNumberFormat="1" applyFont="1" applyFill="1" applyBorder="1" applyAlignment="1">
      <alignment horizontal="center" vertical="center" wrapText="1"/>
    </xf>
    <xf numFmtId="0" fontId="23" fillId="0" borderId="8" xfId="0" quotePrefix="1" applyFont="1" applyFill="1" applyBorder="1" applyAlignment="1">
      <alignment horizontal="center" vertical="center"/>
    </xf>
    <xf numFmtId="0" fontId="23" fillId="0" borderId="0" xfId="0" quotePrefix="1" applyFont="1" applyFill="1" applyAlignment="1">
      <alignment vertical="center" wrapText="1"/>
    </xf>
    <xf numFmtId="0" fontId="21" fillId="0" borderId="13" xfId="0" quotePrefix="1" applyFont="1" applyFill="1" applyBorder="1" applyAlignment="1">
      <alignment horizontal="center" vertical="center"/>
    </xf>
    <xf numFmtId="4" fontId="21" fillId="0" borderId="27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 wrapText="1"/>
    </xf>
    <xf numFmtId="4" fontId="23" fillId="0" borderId="8" xfId="1" applyNumberFormat="1" applyFont="1" applyFill="1" applyBorder="1" applyAlignment="1">
      <alignment horizontal="center" vertical="center" wrapText="1"/>
    </xf>
    <xf numFmtId="164" fontId="23" fillId="0" borderId="11" xfId="1" applyNumberFormat="1" applyFont="1" applyFill="1" applyBorder="1" applyAlignment="1">
      <alignment horizontal="center" vertical="center" wrapText="1"/>
    </xf>
    <xf numFmtId="164" fontId="23" fillId="0" borderId="36" xfId="1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4" fontId="23" fillId="0" borderId="8" xfId="0" applyNumberFormat="1" applyFont="1" applyFill="1" applyBorder="1" applyAlignment="1">
      <alignment horizontal="center" vertical="center"/>
    </xf>
    <xf numFmtId="4" fontId="21" fillId="0" borderId="8" xfId="0" applyNumberFormat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center" vertical="center"/>
    </xf>
    <xf numFmtId="4" fontId="21" fillId="0" borderId="8" xfId="1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13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164" fontId="6" fillId="0" borderId="40" xfId="0" applyNumberFormat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7" fillId="12" borderId="10" xfId="1" applyFont="1" applyFill="1" applyBorder="1" applyAlignment="1">
      <alignment vertical="center" wrapText="1"/>
    </xf>
    <xf numFmtId="0" fontId="7" fillId="6" borderId="10" xfId="1" applyFont="1" applyFill="1" applyBorder="1" applyAlignment="1">
      <alignment vertical="center"/>
    </xf>
    <xf numFmtId="0" fontId="28" fillId="0" borderId="0" xfId="0" applyNumberFormat="1" applyFont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/>
    </xf>
    <xf numFmtId="0" fontId="21" fillId="6" borderId="1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left" vertical="center"/>
    </xf>
    <xf numFmtId="0" fontId="21" fillId="8" borderId="1" xfId="0" applyFont="1" applyFill="1" applyBorder="1" applyAlignment="1">
      <alignment horizontal="left" vertical="center"/>
    </xf>
    <xf numFmtId="0" fontId="21" fillId="10" borderId="1" xfId="0" applyFont="1" applyFill="1" applyBorder="1" applyAlignment="1">
      <alignment horizontal="left" vertical="center" wrapText="1"/>
    </xf>
    <xf numFmtId="0" fontId="21" fillId="9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center" wrapText="1"/>
    </xf>
    <xf numFmtId="0" fontId="30" fillId="11" borderId="1" xfId="0" applyFont="1" applyFill="1" applyBorder="1" applyAlignment="1">
      <alignment horizontal="left" vertical="center"/>
    </xf>
    <xf numFmtId="0" fontId="30" fillId="11" borderId="1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vertical="center"/>
    </xf>
    <xf numFmtId="0" fontId="30" fillId="11" borderId="41" xfId="0" applyFont="1" applyFill="1" applyBorder="1" applyAlignment="1">
      <alignment horizontal="right" vertical="center"/>
    </xf>
    <xf numFmtId="164" fontId="30" fillId="11" borderId="1" xfId="0" applyNumberFormat="1" applyFont="1" applyFill="1" applyBorder="1" applyAlignment="1">
      <alignment horizontal="center" vertical="center"/>
    </xf>
    <xf numFmtId="164" fontId="29" fillId="11" borderId="1" xfId="0" applyNumberFormat="1" applyFont="1" applyFill="1" applyBorder="1" applyAlignment="1">
      <alignment horizontal="center" vertical="center"/>
    </xf>
    <xf numFmtId="0" fontId="30" fillId="11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right" vertical="center"/>
    </xf>
    <xf numFmtId="0" fontId="21" fillId="0" borderId="42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20" xfId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vertical="center"/>
    </xf>
    <xf numFmtId="0" fontId="23" fillId="0" borderId="8" xfId="0" quotePrefix="1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3" fillId="0" borderId="16" xfId="1" applyFont="1" applyFill="1" applyBorder="1" applyAlignment="1">
      <alignment horizontal="right" vertical="center" wrapText="1"/>
    </xf>
    <xf numFmtId="0" fontId="27" fillId="0" borderId="8" xfId="0" applyFont="1" applyBorder="1" applyAlignment="1">
      <alignment horizontal="center" vertical="center"/>
    </xf>
    <xf numFmtId="4" fontId="23" fillId="0" borderId="28" xfId="0" applyNumberFormat="1" applyFont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164" fontId="23" fillId="0" borderId="43" xfId="1" applyNumberFormat="1" applyFont="1" applyFill="1" applyBorder="1" applyAlignment="1">
      <alignment horizontal="center" vertical="center" wrapText="1"/>
    </xf>
    <xf numFmtId="0" fontId="21" fillId="0" borderId="21" xfId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 indent="1"/>
    </xf>
    <xf numFmtId="0" fontId="25" fillId="0" borderId="2" xfId="0" quotePrefix="1" applyFont="1" applyBorder="1" applyAlignment="1">
      <alignment horizontal="left" vertical="center" wrapText="1" indent="1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7" fillId="0" borderId="13" xfId="0" applyFont="1" applyBorder="1" applyAlignment="1">
      <alignment horizontal="center" vertical="center"/>
    </xf>
    <xf numFmtId="164" fontId="23" fillId="0" borderId="0" xfId="1" applyNumberFormat="1" applyFont="1" applyAlignment="1">
      <alignment horizontal="center" vertical="center" wrapText="1"/>
    </xf>
    <xf numFmtId="164" fontId="21" fillId="0" borderId="14" xfId="1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1" fillId="0" borderId="8" xfId="10" applyFont="1" applyBorder="1" applyAlignment="1">
      <alignment horizontal="center" vertical="center" wrapText="1"/>
    </xf>
    <xf numFmtId="3" fontId="23" fillId="0" borderId="27" xfId="0" applyNumberFormat="1" applyFont="1" applyBorder="1" applyAlignment="1">
      <alignment horizontal="center" vertical="center"/>
    </xf>
    <xf numFmtId="0" fontId="23" fillId="0" borderId="13" xfId="0" quotePrefix="1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1" fillId="0" borderId="0" xfId="0" quotePrefix="1" applyFont="1" applyAlignment="1">
      <alignment horizontal="center" vertical="center"/>
    </xf>
    <xf numFmtId="2" fontId="23" fillId="0" borderId="27" xfId="0" applyNumberFormat="1" applyFont="1" applyBorder="1" applyAlignment="1">
      <alignment horizontal="left" vertical="center"/>
    </xf>
    <xf numFmtId="164" fontId="23" fillId="0" borderId="0" xfId="1" applyNumberFormat="1" applyFont="1" applyAlignment="1">
      <alignment horizontal="center" vertical="center"/>
    </xf>
    <xf numFmtId="164" fontId="21" fillId="0" borderId="0" xfId="1" applyNumberFormat="1" applyFont="1" applyAlignment="1">
      <alignment horizontal="center" vertical="center" wrapText="1"/>
    </xf>
    <xf numFmtId="0" fontId="21" fillId="0" borderId="3" xfId="1" applyFont="1" applyBorder="1" applyAlignment="1">
      <alignment vertical="center" wrapText="1"/>
    </xf>
    <xf numFmtId="0" fontId="21" fillId="0" borderId="8" xfId="1" applyFont="1" applyBorder="1" applyAlignment="1">
      <alignment vertical="center" wrapText="1"/>
    </xf>
    <xf numFmtId="0" fontId="21" fillId="0" borderId="0" xfId="1" applyFont="1" applyAlignment="1">
      <alignment horizontal="center" vertical="center" wrapText="1"/>
    </xf>
    <xf numFmtId="0" fontId="21" fillId="0" borderId="3" xfId="1" applyFont="1" applyBorder="1" applyAlignment="1">
      <alignment horizontal="left" vertical="center" wrapText="1"/>
    </xf>
    <xf numFmtId="0" fontId="23" fillId="0" borderId="0" xfId="1" applyFont="1" applyAlignment="1">
      <alignment vertical="center" wrapText="1"/>
    </xf>
    <xf numFmtId="0" fontId="21" fillId="0" borderId="10" xfId="1" applyFont="1" applyBorder="1" applyAlignment="1">
      <alignment horizontal="center" vertical="center" wrapText="1"/>
    </xf>
    <xf numFmtId="4" fontId="23" fillId="0" borderId="26" xfId="1" applyNumberFormat="1" applyFont="1" applyBorder="1" applyAlignment="1">
      <alignment horizontal="center" vertical="center" wrapText="1"/>
    </xf>
    <xf numFmtId="164" fontId="23" fillId="0" borderId="2" xfId="1" applyNumberFormat="1" applyFont="1" applyBorder="1" applyAlignment="1">
      <alignment horizontal="center" vertical="center" wrapText="1"/>
    </xf>
    <xf numFmtId="164" fontId="23" fillId="0" borderId="12" xfId="1" applyNumberFormat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left" vertical="center" wrapText="1"/>
    </xf>
    <xf numFmtId="0" fontId="23" fillId="0" borderId="0" xfId="1" applyFont="1" applyAlignment="1">
      <alignment horizontal="left" vertical="center"/>
    </xf>
    <xf numFmtId="0" fontId="21" fillId="0" borderId="19" xfId="1" applyFont="1" applyBorder="1" applyAlignment="1">
      <alignment horizontal="center" vertical="center" wrapText="1"/>
    </xf>
    <xf numFmtId="4" fontId="23" fillId="0" borderId="28" xfId="1" applyNumberFormat="1" applyFont="1" applyBorder="1" applyAlignment="1">
      <alignment horizontal="center" vertical="center" wrapText="1"/>
    </xf>
    <xf numFmtId="164" fontId="23" fillId="0" borderId="25" xfId="1" applyNumberFormat="1" applyFont="1" applyBorder="1" applyAlignment="1">
      <alignment horizontal="center" vertical="center" wrapText="1"/>
    </xf>
    <xf numFmtId="0" fontId="21" fillId="0" borderId="8" xfId="1" applyFont="1" applyBorder="1" applyAlignment="1">
      <alignment horizontal="left" vertical="center" wrapText="1"/>
    </xf>
    <xf numFmtId="0" fontId="23" fillId="0" borderId="16" xfId="1" applyFont="1" applyBorder="1" applyAlignment="1">
      <alignment vertical="center" wrapText="1"/>
    </xf>
    <xf numFmtId="0" fontId="21" fillId="0" borderId="17" xfId="1" applyFont="1" applyBorder="1" applyAlignment="1">
      <alignment horizontal="center" vertical="center" wrapText="1"/>
    </xf>
    <xf numFmtId="0" fontId="23" fillId="0" borderId="29" xfId="1" applyFont="1" applyBorder="1" applyAlignment="1">
      <alignment horizontal="center" vertical="center" wrapText="1"/>
    </xf>
    <xf numFmtId="164" fontId="23" fillId="0" borderId="31" xfId="1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right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27" xfId="1" applyFont="1" applyBorder="1" applyAlignment="1">
      <alignment horizontal="center" vertical="center" wrapText="1"/>
    </xf>
    <xf numFmtId="164" fontId="21" fillId="0" borderId="9" xfId="1" applyNumberFormat="1" applyFont="1" applyBorder="1" applyAlignment="1">
      <alignment horizontal="center" vertical="center" wrapText="1"/>
    </xf>
    <xf numFmtId="0" fontId="21" fillId="0" borderId="20" xfId="1" applyFont="1" applyBorder="1" applyAlignment="1" applyProtection="1">
      <alignment horizontal="center" vertical="center" wrapText="1"/>
      <protection locked="0"/>
    </xf>
    <xf numFmtId="0" fontId="21" fillId="0" borderId="21" xfId="1" applyFont="1" applyBorder="1" applyAlignment="1">
      <alignment horizontal="right" vertical="center" wrapText="1"/>
    </xf>
    <xf numFmtId="0" fontId="21" fillId="0" borderId="22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164" fontId="21" fillId="0" borderId="21" xfId="1" applyNumberFormat="1" applyFont="1" applyBorder="1" applyAlignment="1">
      <alignment horizontal="center" vertical="center" wrapText="1"/>
    </xf>
    <xf numFmtId="0" fontId="22" fillId="0" borderId="3" xfId="1" applyFont="1" applyBorder="1" applyAlignment="1">
      <alignment vertical="center" wrapText="1"/>
    </xf>
    <xf numFmtId="0" fontId="22" fillId="0" borderId="8" xfId="1" applyFont="1" applyBorder="1" applyAlignment="1">
      <alignment vertical="center" wrapText="1"/>
    </xf>
    <xf numFmtId="0" fontId="22" fillId="0" borderId="0" xfId="1" applyFont="1" applyAlignment="1">
      <alignment horizontal="center" vertical="center" wrapText="1"/>
    </xf>
    <xf numFmtId="0" fontId="22" fillId="0" borderId="3" xfId="1" applyFont="1" applyBorder="1" applyAlignment="1">
      <alignment horizontal="left" vertical="center" wrapText="1"/>
    </xf>
    <xf numFmtId="0" fontId="25" fillId="0" borderId="0" xfId="1" applyFont="1" applyAlignment="1">
      <alignment vertical="center" wrapText="1"/>
    </xf>
    <xf numFmtId="0" fontId="22" fillId="0" borderId="10" xfId="1" applyFont="1" applyBorder="1" applyAlignment="1">
      <alignment horizontal="center" vertical="center" wrapText="1"/>
    </xf>
    <xf numFmtId="4" fontId="25" fillId="0" borderId="26" xfId="1" applyNumberFormat="1" applyFont="1" applyBorder="1" applyAlignment="1">
      <alignment horizontal="center" vertical="center" wrapText="1"/>
    </xf>
    <xf numFmtId="164" fontId="25" fillId="0" borderId="2" xfId="1" applyNumberFormat="1" applyFont="1" applyBorder="1" applyAlignment="1">
      <alignment horizontal="center" vertical="center" wrapText="1"/>
    </xf>
    <xf numFmtId="164" fontId="25" fillId="0" borderId="12" xfId="1" applyNumberFormat="1" applyFont="1" applyBorder="1" applyAlignment="1">
      <alignment horizontal="center" vertical="center" wrapText="1"/>
    </xf>
    <xf numFmtId="164" fontId="25" fillId="0" borderId="14" xfId="1" applyNumberFormat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left" vertical="center" wrapText="1"/>
    </xf>
    <xf numFmtId="0" fontId="25" fillId="0" borderId="0" xfId="1" applyFont="1" applyAlignment="1">
      <alignment horizontal="left" vertical="center"/>
    </xf>
    <xf numFmtId="0" fontId="22" fillId="0" borderId="19" xfId="1" applyFont="1" applyBorder="1" applyAlignment="1">
      <alignment horizontal="center" vertical="center" wrapText="1"/>
    </xf>
    <xf numFmtId="4" fontId="25" fillId="0" borderId="28" xfId="1" applyNumberFormat="1" applyFont="1" applyBorder="1" applyAlignment="1">
      <alignment horizontal="center" vertical="center" wrapText="1"/>
    </xf>
    <xf numFmtId="164" fontId="25" fillId="0" borderId="25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horizontal="left" vertical="center" wrapText="1"/>
    </xf>
    <xf numFmtId="0" fontId="25" fillId="0" borderId="16" xfId="1" applyFont="1" applyBorder="1" applyAlignment="1">
      <alignment vertical="center" wrapText="1"/>
    </xf>
    <xf numFmtId="0" fontId="22" fillId="0" borderId="17" xfId="1" applyFont="1" applyBorder="1" applyAlignment="1">
      <alignment horizontal="center" vertical="center" wrapText="1"/>
    </xf>
    <xf numFmtId="0" fontId="25" fillId="0" borderId="29" xfId="1" applyFont="1" applyBorder="1" applyAlignment="1">
      <alignment horizontal="center" vertical="center" wrapText="1"/>
    </xf>
    <xf numFmtId="164" fontId="25" fillId="0" borderId="0" xfId="1" applyNumberFormat="1" applyFont="1" applyAlignment="1">
      <alignment horizontal="center" vertical="center" wrapText="1"/>
    </xf>
    <xf numFmtId="164" fontId="25" fillId="0" borderId="31" xfId="1" applyNumberFormat="1" applyFont="1" applyBorder="1" applyAlignment="1">
      <alignment horizontal="center" vertical="center" wrapText="1"/>
    </xf>
    <xf numFmtId="0" fontId="22" fillId="0" borderId="0" xfId="1" applyFont="1" applyAlignment="1">
      <alignment horizontal="right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164" fontId="22" fillId="0" borderId="0" xfId="1" applyNumberFormat="1" applyFont="1" applyAlignment="1">
      <alignment horizontal="center" vertical="center" wrapText="1"/>
    </xf>
    <xf numFmtId="164" fontId="22" fillId="0" borderId="9" xfId="1" applyNumberFormat="1" applyFont="1" applyBorder="1" applyAlignment="1">
      <alignment horizontal="center" vertical="center" wrapText="1"/>
    </xf>
    <xf numFmtId="164" fontId="22" fillId="0" borderId="14" xfId="1" applyNumberFormat="1" applyFont="1" applyBorder="1" applyAlignment="1">
      <alignment horizontal="center" vertical="center" wrapText="1"/>
    </xf>
    <xf numFmtId="0" fontId="22" fillId="0" borderId="20" xfId="1" applyFont="1" applyBorder="1" applyAlignment="1" applyProtection="1">
      <alignment horizontal="center" vertical="center" wrapText="1"/>
      <protection locked="0"/>
    </xf>
    <xf numFmtId="0" fontId="22" fillId="0" borderId="21" xfId="1" applyFont="1" applyBorder="1" applyAlignment="1">
      <alignment horizontal="right" vertical="center" wrapText="1"/>
    </xf>
    <xf numFmtId="0" fontId="22" fillId="0" borderId="22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164" fontId="22" fillId="0" borderId="21" xfId="1" applyNumberFormat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1" fillId="0" borderId="42" xfId="1" applyFont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 wrapText="1"/>
    </xf>
    <xf numFmtId="0" fontId="21" fillId="0" borderId="20" xfId="1" applyFont="1" applyBorder="1" applyAlignment="1">
      <alignment horizontal="center" vertical="center" wrapText="1"/>
    </xf>
    <xf numFmtId="0" fontId="23" fillId="0" borderId="0" xfId="0" quotePrefix="1" applyFont="1" applyAlignment="1">
      <alignment horizontal="left" vertical="center"/>
    </xf>
    <xf numFmtId="0" fontId="21" fillId="0" borderId="15" xfId="1" applyFont="1" applyBorder="1" applyAlignment="1">
      <alignment horizontal="center" vertical="center" wrapText="1"/>
    </xf>
    <xf numFmtId="164" fontId="23" fillId="0" borderId="33" xfId="1" applyNumberFormat="1" applyFont="1" applyBorder="1" applyAlignment="1">
      <alignment horizontal="center" vertical="center" wrapText="1"/>
    </xf>
    <xf numFmtId="164" fontId="23" fillId="0" borderId="35" xfId="1" applyNumberFormat="1" applyFont="1" applyBorder="1" applyAlignment="1">
      <alignment horizontal="center" vertical="center" wrapText="1"/>
    </xf>
    <xf numFmtId="0" fontId="23" fillId="0" borderId="27" xfId="1" applyFont="1" applyBorder="1" applyAlignment="1">
      <alignment horizontal="center" vertical="center" wrapText="1"/>
    </xf>
    <xf numFmtId="0" fontId="23" fillId="0" borderId="12" xfId="1" applyFont="1" applyBorder="1" applyAlignment="1">
      <alignment vertical="center" wrapText="1"/>
    </xf>
    <xf numFmtId="0" fontId="23" fillId="0" borderId="14" xfId="0" quotePrefix="1" applyFont="1" applyBorder="1" applyAlignment="1">
      <alignment horizontal="left" vertical="center" indent="1"/>
    </xf>
    <xf numFmtId="0" fontId="23" fillId="0" borderId="14" xfId="0" applyFont="1" applyBorder="1" applyAlignment="1">
      <alignment vertical="center"/>
    </xf>
    <xf numFmtId="0" fontId="23" fillId="0" borderId="14" xfId="0" quotePrefix="1" applyFont="1" applyBorder="1" applyAlignment="1">
      <alignment horizontal="left" vertical="center" indent="2"/>
    </xf>
    <xf numFmtId="0" fontId="23" fillId="0" borderId="14" xfId="0" quotePrefix="1" applyFont="1" applyBorder="1" applyAlignment="1">
      <alignment horizontal="left" vertical="center" indent="3"/>
    </xf>
    <xf numFmtId="0" fontId="21" fillId="0" borderId="14" xfId="0" applyFont="1" applyBorder="1" applyAlignment="1">
      <alignment horizontal="left" vertical="center"/>
    </xf>
    <xf numFmtId="0" fontId="23" fillId="0" borderId="33" xfId="1" applyFont="1" applyBorder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1" fillId="0" borderId="14" xfId="0" quotePrefix="1" applyFont="1" applyBorder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3" fillId="0" borderId="14" xfId="10" applyFont="1" applyBorder="1" applyAlignment="1">
      <alignment horizontal="left" vertical="center" wrapText="1"/>
    </xf>
    <xf numFmtId="0" fontId="21" fillId="0" borderId="18" xfId="10" applyFont="1" applyBorder="1" applyAlignment="1">
      <alignment horizontal="center" vertical="center" wrapText="1"/>
    </xf>
    <xf numFmtId="0" fontId="23" fillId="0" borderId="14" xfId="9" applyFont="1" applyBorder="1" applyAlignment="1">
      <alignment horizontal="left" vertical="center"/>
    </xf>
    <xf numFmtId="0" fontId="21" fillId="0" borderId="14" xfId="9" quotePrefix="1" applyFont="1" applyBorder="1" applyAlignment="1">
      <alignment horizontal="left" vertical="center"/>
    </xf>
    <xf numFmtId="0" fontId="23" fillId="0" borderId="14" xfId="9" quotePrefix="1" applyFont="1" applyBorder="1" applyAlignment="1">
      <alignment horizontal="left" vertical="center"/>
    </xf>
    <xf numFmtId="164" fontId="23" fillId="0" borderId="38" xfId="1" applyNumberFormat="1" applyFont="1" applyBorder="1" applyAlignment="1">
      <alignment horizontal="center" vertical="center" wrapText="1"/>
    </xf>
    <xf numFmtId="0" fontId="25" fillId="0" borderId="0" xfId="0" quotePrefix="1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3" fillId="0" borderId="19" xfId="1" applyFont="1" applyBorder="1" applyAlignment="1">
      <alignment horizontal="center" vertical="center" wrapText="1"/>
    </xf>
    <xf numFmtId="164" fontId="22" fillId="3" borderId="9" xfId="1" applyNumberFormat="1" applyFont="1" applyFill="1" applyBorder="1" applyAlignment="1">
      <alignment horizontal="center" vertical="center" wrapText="1"/>
    </xf>
    <xf numFmtId="0" fontId="22" fillId="0" borderId="2" xfId="0" quotePrefix="1" applyFont="1" applyBorder="1" applyAlignment="1">
      <alignment vertical="center" wrapText="1"/>
    </xf>
    <xf numFmtId="0" fontId="25" fillId="0" borderId="19" xfId="1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1" fillId="0" borderId="14" xfId="0" applyFont="1" applyBorder="1" applyAlignment="1">
      <alignment vertical="center" wrapText="1"/>
    </xf>
    <xf numFmtId="4" fontId="22" fillId="0" borderId="27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35" fillId="0" borderId="13" xfId="0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8" xfId="10" applyFont="1" applyBorder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164" fontId="23" fillId="0" borderId="0" xfId="1" applyNumberFormat="1" applyFont="1" applyFill="1" applyAlignment="1">
      <alignment horizontal="center" vertical="center" wrapText="1"/>
    </xf>
    <xf numFmtId="43" fontId="32" fillId="0" borderId="0" xfId="11" applyFont="1" applyAlignment="1">
      <alignment vertical="center"/>
    </xf>
    <xf numFmtId="164" fontId="6" fillId="0" borderId="0" xfId="0" applyNumberFormat="1" applyFont="1" applyBorder="1" applyAlignment="1">
      <alignment horizontal="right" vertical="center"/>
    </xf>
    <xf numFmtId="4" fontId="25" fillId="0" borderId="27" xfId="0" applyNumberFormat="1" applyFont="1" applyFill="1" applyBorder="1" applyAlignment="1">
      <alignment horizontal="center" vertical="center"/>
    </xf>
    <xf numFmtId="0" fontId="21" fillId="3" borderId="5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34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2" fillId="0" borderId="4" xfId="1" applyFont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/>
    </xf>
    <xf numFmtId="0" fontId="21" fillId="0" borderId="14" xfId="10" applyFont="1" applyBorder="1" applyAlignment="1">
      <alignment horizontal="left" vertical="center" wrapText="1"/>
    </xf>
    <xf numFmtId="0" fontId="21" fillId="0" borderId="14" xfId="9" applyFont="1" applyBorder="1" applyAlignment="1">
      <alignment horizontal="left" vertical="center"/>
    </xf>
    <xf numFmtId="0" fontId="21" fillId="0" borderId="0" xfId="3" applyFont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14" xfId="0" quotePrefix="1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4" xfId="2" applyFont="1" applyBorder="1" applyAlignment="1">
      <alignment vertical="center" wrapText="1"/>
    </xf>
    <xf numFmtId="0" fontId="23" fillId="0" borderId="14" xfId="2" applyFont="1" applyBorder="1" applyAlignment="1">
      <alignment vertical="center"/>
    </xf>
    <xf numFmtId="0" fontId="23" fillId="0" borderId="8" xfId="0" quotePrefix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2" xfId="0" quotePrefix="1" applyFont="1" applyFill="1" applyBorder="1" applyAlignment="1">
      <alignment vertical="center" wrapText="1"/>
    </xf>
    <xf numFmtId="0" fontId="23" fillId="0" borderId="2" xfId="0" quotePrefix="1" applyFont="1" applyFill="1" applyBorder="1" applyAlignment="1">
      <alignment horizontal="left" vertical="center" wrapText="1" indent="2"/>
    </xf>
    <xf numFmtId="0" fontId="21" fillId="0" borderId="18" xfId="10" applyFont="1" applyBorder="1" applyAlignment="1">
      <alignment horizontal="left" vertical="center" wrapText="1"/>
    </xf>
    <xf numFmtId="0" fontId="23" fillId="0" borderId="18" xfId="10" applyFont="1" applyBorder="1" applyAlignment="1">
      <alignment horizontal="left" vertical="center" wrapText="1"/>
    </xf>
    <xf numFmtId="0" fontId="21" fillId="0" borderId="0" xfId="0" applyFont="1" applyBorder="1" applyAlignment="1">
      <alignment vertical="center"/>
    </xf>
    <xf numFmtId="43" fontId="7" fillId="0" borderId="0" xfId="11" applyFont="1" applyAlignment="1">
      <alignment vertical="center"/>
    </xf>
    <xf numFmtId="0" fontId="6" fillId="13" borderId="0" xfId="0" applyFont="1" applyFill="1" applyAlignment="1">
      <alignment vertical="center"/>
    </xf>
    <xf numFmtId="164" fontId="36" fillId="0" borderId="0" xfId="1" applyNumberFormat="1" applyFont="1" applyAlignment="1">
      <alignment horizontal="center" vertical="center" wrapText="1"/>
    </xf>
    <xf numFmtId="164" fontId="36" fillId="0" borderId="14" xfId="1" applyNumberFormat="1" applyFont="1" applyBorder="1" applyAlignment="1">
      <alignment horizontal="center" vertical="center" wrapText="1"/>
    </xf>
    <xf numFmtId="4" fontId="36" fillId="0" borderId="27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0" fontId="36" fillId="0" borderId="14" xfId="9" quotePrefix="1" applyFont="1" applyBorder="1" applyAlignment="1">
      <alignment horizontal="left" vertical="center"/>
    </xf>
    <xf numFmtId="0" fontId="36" fillId="0" borderId="18" xfId="2" applyFont="1" applyBorder="1" applyAlignment="1">
      <alignment horizontal="center" vertical="center"/>
    </xf>
    <xf numFmtId="167" fontId="31" fillId="0" borderId="0" xfId="0" applyNumberFormat="1" applyFont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1" fillId="3" borderId="5" xfId="1" applyFont="1" applyFill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164" fontId="21" fillId="0" borderId="32" xfId="1" applyNumberFormat="1" applyFont="1" applyFill="1" applyBorder="1" applyAlignment="1">
      <alignment horizontal="center" vertical="center" wrapText="1"/>
    </xf>
    <xf numFmtId="164" fontId="21" fillId="0" borderId="7" xfId="1" applyNumberFormat="1" applyFont="1" applyFill="1" applyBorder="1" applyAlignment="1">
      <alignment horizontal="center" vertical="center" wrapText="1"/>
    </xf>
    <xf numFmtId="0" fontId="21" fillId="0" borderId="2" xfId="0" quotePrefix="1" applyFont="1" applyFill="1" applyBorder="1" applyAlignment="1">
      <alignment vertical="center" wrapText="1"/>
    </xf>
    <xf numFmtId="0" fontId="24" fillId="0" borderId="13" xfId="0" applyFont="1" applyFill="1" applyBorder="1" applyAlignment="1">
      <alignment horizontal="center" vertical="center"/>
    </xf>
    <xf numFmtId="164" fontId="23" fillId="0" borderId="9" xfId="1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/>
    </xf>
    <xf numFmtId="164" fontId="29" fillId="4" borderId="1" xfId="0" applyNumberFormat="1" applyFont="1" applyFill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11" borderId="1" xfId="0" applyFont="1" applyFill="1" applyBorder="1" applyAlignment="1">
      <alignment horizontal="center" vertical="center"/>
    </xf>
    <xf numFmtId="0" fontId="21" fillId="3" borderId="5" xfId="1" applyFont="1" applyFill="1" applyBorder="1" applyAlignment="1">
      <alignment horizontal="center" vertical="center" wrapText="1"/>
    </xf>
    <xf numFmtId="0" fontId="21" fillId="3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21" fillId="3" borderId="7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21" fillId="0" borderId="5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2" fillId="3" borderId="5" xfId="1" applyFont="1" applyFill="1" applyBorder="1" applyAlignment="1">
      <alignment horizontal="center" vertical="center" wrapText="1"/>
    </xf>
    <xf numFmtId="0" fontId="22" fillId="3" borderId="6" xfId="1" applyFont="1" applyFill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6" xfId="1" applyFont="1" applyBorder="1" applyAlignment="1">
      <alignment horizontal="center" vertical="center" wrapText="1"/>
    </xf>
    <xf numFmtId="0" fontId="22" fillId="0" borderId="7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1" fillId="0" borderId="21" xfId="1" applyFont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 wrapText="1"/>
    </xf>
    <xf numFmtId="0" fontId="7" fillId="0" borderId="21" xfId="10" applyFont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center" vertical="center" wrapText="1"/>
    </xf>
    <xf numFmtId="4" fontId="23" fillId="0" borderId="27" xfId="0" quotePrefix="1" applyNumberFormat="1" applyFont="1" applyFill="1" applyBorder="1" applyAlignment="1">
      <alignment horizontal="center" vertical="center"/>
    </xf>
    <xf numFmtId="0" fontId="36" fillId="0" borderId="14" xfId="0" applyFont="1" applyBorder="1" applyAlignment="1">
      <alignment horizontal="left" vertical="center" wrapText="1"/>
    </xf>
    <xf numFmtId="0" fontId="36" fillId="0" borderId="0" xfId="0" applyFont="1" applyAlignment="1">
      <alignment vertical="center" wrapText="1"/>
    </xf>
  </cellXfs>
  <cellStyles count="12">
    <cellStyle name="Euro" xfId="5" xr:uid="{00000000-0005-0000-0000-000000000000}"/>
    <cellStyle name="Euro 2" xfId="7" xr:uid="{00000000-0005-0000-0000-000001000000}"/>
    <cellStyle name="Milliers" xfId="11" builtinId="3"/>
    <cellStyle name="Normal" xfId="0" builtinId="0"/>
    <cellStyle name="Normal 2" xfId="1" xr:uid="{00000000-0005-0000-0000-000003000000}"/>
    <cellStyle name="Normal 2 2 2" xfId="10" xr:uid="{00000000-0005-0000-0000-000004000000}"/>
    <cellStyle name="Normal 3" xfId="8" xr:uid="{00000000-0005-0000-0000-000005000000}"/>
    <cellStyle name="Normal 30" xfId="9" xr:uid="{00000000-0005-0000-0000-000006000000}"/>
    <cellStyle name="Normal 5" xfId="4" xr:uid="{00000000-0005-0000-0000-000007000000}"/>
    <cellStyle name="Normal 5 2" xfId="6" xr:uid="{00000000-0005-0000-0000-000008000000}"/>
    <cellStyle name="Normal_DPGF 06 - Cloisons - Doublages - Plafonds suspendus" xfId="2" xr:uid="{00000000-0005-0000-0000-000009000000}"/>
    <cellStyle name="Normal_DPGF DCE LOT FM" xfId="3" xr:uid="{00000000-0005-0000-0000-00000A000000}"/>
  </cellStyles>
  <dxfs count="0"/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externalLink" Target="externalLinks/externalLink14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9.xml"/><Relationship Id="rId42" Type="http://schemas.openxmlformats.org/officeDocument/2006/relationships/externalLink" Target="externalLinks/externalLink17.xml"/><Relationship Id="rId47" Type="http://schemas.openxmlformats.org/officeDocument/2006/relationships/externalLink" Target="externalLinks/externalLink22.xml"/><Relationship Id="rId50" Type="http://schemas.openxmlformats.org/officeDocument/2006/relationships/externalLink" Target="externalLinks/externalLink25.xml"/><Relationship Id="rId55" Type="http://schemas.openxmlformats.org/officeDocument/2006/relationships/externalLink" Target="externalLinks/externalLink30.xml"/><Relationship Id="rId63" Type="http://schemas.openxmlformats.org/officeDocument/2006/relationships/externalLink" Target="externalLinks/externalLink38.xml"/><Relationship Id="rId68" Type="http://schemas.openxmlformats.org/officeDocument/2006/relationships/externalLink" Target="externalLinks/externalLink43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37" Type="http://schemas.openxmlformats.org/officeDocument/2006/relationships/externalLink" Target="externalLinks/externalLink12.xml"/><Relationship Id="rId40" Type="http://schemas.openxmlformats.org/officeDocument/2006/relationships/externalLink" Target="externalLinks/externalLink15.xml"/><Relationship Id="rId45" Type="http://schemas.openxmlformats.org/officeDocument/2006/relationships/externalLink" Target="externalLinks/externalLink20.xml"/><Relationship Id="rId53" Type="http://schemas.openxmlformats.org/officeDocument/2006/relationships/externalLink" Target="externalLinks/externalLink28.xml"/><Relationship Id="rId58" Type="http://schemas.openxmlformats.org/officeDocument/2006/relationships/externalLink" Target="externalLinks/externalLink33.xml"/><Relationship Id="rId66" Type="http://schemas.openxmlformats.org/officeDocument/2006/relationships/externalLink" Target="externalLinks/externalLink4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externalLink" Target="externalLinks/externalLink11.xml"/><Relationship Id="rId49" Type="http://schemas.openxmlformats.org/officeDocument/2006/relationships/externalLink" Target="externalLinks/externalLink24.xml"/><Relationship Id="rId57" Type="http://schemas.openxmlformats.org/officeDocument/2006/relationships/externalLink" Target="externalLinks/externalLink32.xml"/><Relationship Id="rId61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4" Type="http://schemas.openxmlformats.org/officeDocument/2006/relationships/externalLink" Target="externalLinks/externalLink19.xml"/><Relationship Id="rId52" Type="http://schemas.openxmlformats.org/officeDocument/2006/relationships/externalLink" Target="externalLinks/externalLink27.xml"/><Relationship Id="rId60" Type="http://schemas.openxmlformats.org/officeDocument/2006/relationships/externalLink" Target="externalLinks/externalLink35.xml"/><Relationship Id="rId65" Type="http://schemas.openxmlformats.org/officeDocument/2006/relationships/externalLink" Target="externalLinks/externalLink4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externalLink" Target="externalLinks/externalLink10.xml"/><Relationship Id="rId43" Type="http://schemas.openxmlformats.org/officeDocument/2006/relationships/externalLink" Target="externalLinks/externalLink18.xml"/><Relationship Id="rId48" Type="http://schemas.openxmlformats.org/officeDocument/2006/relationships/externalLink" Target="externalLinks/externalLink23.xml"/><Relationship Id="rId56" Type="http://schemas.openxmlformats.org/officeDocument/2006/relationships/externalLink" Target="externalLinks/externalLink31.xml"/><Relationship Id="rId64" Type="http://schemas.openxmlformats.org/officeDocument/2006/relationships/externalLink" Target="externalLinks/externalLink39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6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8.xml"/><Relationship Id="rId38" Type="http://schemas.openxmlformats.org/officeDocument/2006/relationships/externalLink" Target="externalLinks/externalLink13.xml"/><Relationship Id="rId46" Type="http://schemas.openxmlformats.org/officeDocument/2006/relationships/externalLink" Target="externalLinks/externalLink21.xml"/><Relationship Id="rId59" Type="http://schemas.openxmlformats.org/officeDocument/2006/relationships/externalLink" Target="externalLinks/externalLink34.xml"/><Relationship Id="rId67" Type="http://schemas.openxmlformats.org/officeDocument/2006/relationships/externalLink" Target="externalLinks/externalLink42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6.xml"/><Relationship Id="rId54" Type="http://schemas.openxmlformats.org/officeDocument/2006/relationships/externalLink" Target="externalLinks/externalLink29.xml"/><Relationship Id="rId62" Type="http://schemas.openxmlformats.org/officeDocument/2006/relationships/externalLink" Target="externalLinks/externalLink37.xml"/><Relationship Id="rId7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342899</xdr:colOff>
      <xdr:row>1</xdr:row>
      <xdr:rowOff>85724</xdr:rowOff>
    </xdr:from>
    <xdr:to>
      <xdr:col>4</xdr:col>
      <xdr:colOff>484434</xdr:colOff>
      <xdr:row>9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69D009-1E71-4373-8C84-B82C1F9A5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3099" y="247649"/>
          <a:ext cx="1741735" cy="13430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bs-imc\public\Secretariat\Devis2007\07d0044%20-%20CSTB\DPGF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URENT\2000\PARTAGE\FICHEXCE\MACRO\MACRO\MEN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9\PARTICUL\DONNEES\PMS\RC\PARTAGE\FICHEXCE\MACRO\MACPIVO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9\PARTICUL\DONNEES\PMS\RC\PARTAGE\FICHEXCE\MACRO\MACPIVO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8\PARTICUL\DONNEES\PMS\AQPMS\YANNICK\AQPMSCA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E_Patrimoine\EHPAD%202013_2014\Exploitation%20maintenance\Maintenance%20GER\Mise%20&#224;%20jour%20Outil%20inventaire\Outil_de_pilotage_technique_du_patrimoine_1%20(d&#233;prot&#233;g&#233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PLAN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AURE\PARTAGE\PLANS\PLA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9\PARTICUL\DONNEES\PMS\RC\PARTAGE\FICHEXCE\MACRO\RECYCLEU\MACAMPA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9\PARTICUL\DONNEES\PMS\RC\PARTAGE\FICHEXCE\MACRO\RECYCLEU\MACAMPA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9\PARTICUL\DONNEES\PMS\RC\PARTAGE\FICHEXCE\MACRO\RECYCLEU\MACFAB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rticules\campagne\data\GNB97\Book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YLVAIN\2000\PARTIC~1\CAMPAGNE\DATA\FAB2\PEDBQ1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tude\2008\08D0103%20L'Hospitalet%20(41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2mo.sharepoint.com/CTM/BATIMENT_EXPLOITATION/CONTRAT/CONTRATS/Chauffage/dossier%20technique/liste_equipements-201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8\PARTICUL\DONNEES\PMS\AQPMS\YANNICK\AQPMSCA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AURE\Partage\2000\Particule\Campagne\Data\GNB92\PSSAQ10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YLVAIN\2000\Particul\Campagne\Data\Fab2\FAURE\PARTIC~1\CAMPAG~2\PROGRA~1\1999\PARTICUL\DONNEES\PMS\RC\PARTAGE\FICHEXCE\MACRO\MACPIVO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YLVAIN\2000\PARTIC~1\CAMPAGNE\DATA\FAB2\PECMQ1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9\PARTICUL\DONNEES\PMS\RC\PARTAGE\FICHEXCE\MACRO\RECYCLEU\MACAMPA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8\BACTERIO\MACC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9\PARTICUL\DONNEES\PMS\RC\PARTAGE\FICHEXCE\MACRO\RECYCLEU\MACFAB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eau1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wl002\contrats\10%20-%20Engineering\M&#233;tiers\Electricit&#233;\3%20-%20APS\1%20-%20Liste%20conso%20-%20Bilan%20puissance\GTA%2021066%20A%20-%20Liste%20conso%20-%20Bilan%20puissance%20IFD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L\20-018%20Ville%20de%20Marseillan%20-%20AMO%20MPG%20Complexe%20sportif\1-Programme%20EM\2-cadrage_EM\Marseillan_CS-co&#251;t_EM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8\PARTICUL\DONNEES\PMS\AQPMS\PARTAGE\FICHEXCE\MACRO\MACRO\MENU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9\BUREAU\PIERRE\HMaout99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8\PARTICUL\DONNEES\PMS\AQPMS\1998\BACTERIO\MACCE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998\PARTICUL\DONNEES\PMS\AQPMS\PPH2Q39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_cours\BESANCON%20BUBM\BESAN&#199;ON%20BUBM%20production\BESANCON%204%20&#8364;\BUBM%20estimation%20guy\BBN%20Estim%20FAI%20St.J%20-%20sc2%20v0r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YLVAIN\1999\PARTICUL\DONNEES\PMS\FAB1\SUPGNB92\PSSAQ499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mmourhiya.OBMGROUPE.000\Bureau\EDF%20GOLFECH\183-14-4%20EDF%20Trica%20%20%20stin%20(26)%20Version%20BOI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lans\MACRO\MEN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ls\Bureau\essai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8\PARTICUL\DONNEES\PMS\AQPMS\PPH2Q398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obmsud\public\220_AFFAIRES\AC-13064%20CH%20ALBERTVILLE\Pi&#232;ces%20Ecrites\R&#233;sultats%20de%20mesure\graph%20auto%20flux3D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lise%20Defores\17-038%20Universit&#233;%20Paul%20Sabatier%20-%20Maison%20des%20Etudiants%20et%20du%20Personnel\04%20-%20APD\06-Reprise%20APD\01-Rendu%20Atmosph&#232;res\02-Co&#251;t%20global%20-%20Maintenance\02-Maintenance\P2%20UPS%20MEP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99\PARTICUL\DONNEES\PMS\RC\PARTAGE\FICHEXCE\MACRO\RECYCLEU\MACAMP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tude\2007\07D0114%20Cuges%20les%20pins%20(13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OBMSUD\data$\Etude\2009\09D0181_2%20Mairie%20de%20JONQUIERES%20Saint%20VINCENT%20(30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gram%20Files\BatWindows\Affaires\EAJE_sans%20structur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2mo.sharepoint.com/Users/defoeli/Downloads/5-_plan_de_GER_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S 13 ET 14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</sheetNames>
    <definedNames>
      <definedName name="Menu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PIVOT"/>
    </sheetNames>
    <definedNames>
      <definedName name="Button10_QuandClic"/>
      <definedName name="Button11_QuandClic"/>
      <definedName name="Button12_QuandClic"/>
      <definedName name="Button13_QuandClic"/>
      <definedName name="Button17_QuandClic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PIVOT"/>
    </sheetNames>
    <definedNames>
      <definedName name="Button10_QuandClic"/>
      <definedName name="Button11_QuandClic"/>
      <definedName name="Button12_QuandClic"/>
      <definedName name="Button13_QuandClic"/>
      <definedName name="Button16_QuandClic"/>
      <definedName name="Button17_QuandCli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PMSCAR"/>
    </sheetNames>
    <definedNames>
      <definedName name="Carto"/>
      <definedName name="Remarque"/>
      <definedName name="Sauvegarde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Grille"/>
      <sheetName val="Synthèse"/>
      <sheetName val="Fiches d'aide à l'évaluation"/>
      <sheetName val="Feuille de calcul"/>
      <sheetName val="Méthode"/>
      <sheetName val="feuille mesures"/>
    </sheetNames>
    <sheetDataSet>
      <sheetData sheetId="0"/>
      <sheetData sheetId="1">
        <row r="5">
          <cell r="J5">
            <v>1</v>
          </cell>
          <cell r="K5">
            <v>1</v>
          </cell>
          <cell r="L5">
            <v>1</v>
          </cell>
          <cell r="M5">
            <v>1</v>
          </cell>
          <cell r="O5">
            <v>2</v>
          </cell>
          <cell r="P5">
            <v>1</v>
          </cell>
          <cell r="S5">
            <v>1</v>
          </cell>
          <cell r="T5">
            <v>1</v>
          </cell>
          <cell r="U5">
            <v>1</v>
          </cell>
          <cell r="V5">
            <v>1</v>
          </cell>
          <cell r="W5">
            <v>0</v>
          </cell>
          <cell r="X5">
            <v>0</v>
          </cell>
        </row>
        <row r="6">
          <cell r="J6">
            <v>1</v>
          </cell>
          <cell r="K6">
            <v>1</v>
          </cell>
          <cell r="L6">
            <v>3</v>
          </cell>
          <cell r="M6">
            <v>1</v>
          </cell>
          <cell r="O6">
            <v>2</v>
          </cell>
          <cell r="P6">
            <v>1</v>
          </cell>
          <cell r="S6">
            <v>1</v>
          </cell>
          <cell r="T6">
            <v>1</v>
          </cell>
          <cell r="U6">
            <v>3</v>
          </cell>
          <cell r="V6">
            <v>1</v>
          </cell>
          <cell r="W6">
            <v>0</v>
          </cell>
          <cell r="X6">
            <v>0</v>
          </cell>
        </row>
        <row r="7">
          <cell r="J7">
            <v>1</v>
          </cell>
          <cell r="K7">
            <v>1</v>
          </cell>
          <cell r="L7">
            <v>1</v>
          </cell>
          <cell r="M7">
            <v>1</v>
          </cell>
          <cell r="O7">
            <v>1</v>
          </cell>
          <cell r="P7">
            <v>1</v>
          </cell>
          <cell r="S7">
            <v>1</v>
          </cell>
          <cell r="T7">
            <v>1</v>
          </cell>
          <cell r="U7">
            <v>1</v>
          </cell>
          <cell r="V7">
            <v>1</v>
          </cell>
          <cell r="W7">
            <v>1</v>
          </cell>
          <cell r="X7">
            <v>1</v>
          </cell>
        </row>
        <row r="8">
          <cell r="J8">
            <v>4</v>
          </cell>
          <cell r="K8">
            <v>4</v>
          </cell>
          <cell r="L8">
            <v>1</v>
          </cell>
          <cell r="M8">
            <v>1</v>
          </cell>
          <cell r="O8">
            <v>1</v>
          </cell>
          <cell r="P8">
            <v>1</v>
          </cell>
          <cell r="S8">
            <v>4</v>
          </cell>
          <cell r="T8">
            <v>4</v>
          </cell>
          <cell r="U8">
            <v>1</v>
          </cell>
          <cell r="V8">
            <v>1</v>
          </cell>
          <cell r="W8">
            <v>1</v>
          </cell>
          <cell r="X8">
            <v>1</v>
          </cell>
        </row>
        <row r="9">
          <cell r="J9">
            <v>4</v>
          </cell>
          <cell r="K9">
            <v>4</v>
          </cell>
          <cell r="L9">
            <v>4</v>
          </cell>
          <cell r="M9">
            <v>1</v>
          </cell>
          <cell r="O9">
            <v>1</v>
          </cell>
          <cell r="P9">
            <v>1</v>
          </cell>
          <cell r="S9">
            <v>0</v>
          </cell>
          <cell r="T9">
            <v>0</v>
          </cell>
          <cell r="U9">
            <v>4</v>
          </cell>
          <cell r="V9">
            <v>1</v>
          </cell>
          <cell r="W9">
            <v>0</v>
          </cell>
          <cell r="X9">
            <v>0</v>
          </cell>
        </row>
        <row r="11"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</row>
        <row r="13"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J14">
            <v>2</v>
          </cell>
          <cell r="K14">
            <v>1</v>
          </cell>
          <cell r="L14">
            <v>1</v>
          </cell>
          <cell r="M14">
            <v>1</v>
          </cell>
          <cell r="O14">
            <v>2</v>
          </cell>
          <cell r="P14">
            <v>2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5">
          <cell r="J15">
            <v>3</v>
          </cell>
          <cell r="K15">
            <v>1</v>
          </cell>
          <cell r="L15">
            <v>1</v>
          </cell>
          <cell r="M15">
            <v>1</v>
          </cell>
          <cell r="O15">
            <v>2</v>
          </cell>
          <cell r="P15">
            <v>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J16">
            <v>4</v>
          </cell>
          <cell r="K16">
            <v>1</v>
          </cell>
          <cell r="L16">
            <v>1</v>
          </cell>
          <cell r="M16">
            <v>1</v>
          </cell>
          <cell r="O16">
            <v>1</v>
          </cell>
          <cell r="P16">
            <v>2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</row>
        <row r="17"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</row>
        <row r="18"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5"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J26">
            <v>3</v>
          </cell>
          <cell r="K26">
            <v>1</v>
          </cell>
          <cell r="L26">
            <v>1</v>
          </cell>
          <cell r="M26">
            <v>1</v>
          </cell>
          <cell r="O26">
            <v>1.6666666666666667</v>
          </cell>
          <cell r="P26">
            <v>2</v>
          </cell>
        </row>
        <row r="27"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</row>
        <row r="36"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</row>
        <row r="37"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</row>
        <row r="38"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</row>
        <row r="39"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</row>
        <row r="41"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</row>
        <row r="42"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O42" t="str">
            <v>-</v>
          </cell>
          <cell r="P42" t="str">
            <v>-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</row>
        <row r="43"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</row>
        <row r="44"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</row>
        <row r="45"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</row>
        <row r="46"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</row>
        <row r="48"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</row>
        <row r="49"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</row>
        <row r="51"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</row>
        <row r="52">
          <cell r="J52" t="str">
            <v>-</v>
          </cell>
          <cell r="K52" t="str">
            <v>-</v>
          </cell>
          <cell r="L52" t="str">
            <v>-</v>
          </cell>
          <cell r="M52" t="str">
            <v>-</v>
          </cell>
          <cell r="O52" t="str">
            <v>-</v>
          </cell>
          <cell r="P52" t="str">
            <v>-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</row>
        <row r="53"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</row>
        <row r="54"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</row>
        <row r="58"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O59" t="str">
            <v>-</v>
          </cell>
          <cell r="P59" t="str">
            <v>-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</row>
        <row r="60"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</row>
        <row r="61"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</row>
        <row r="62"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</row>
        <row r="64"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</row>
        <row r="65"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O65" t="str">
            <v>-</v>
          </cell>
          <cell r="P65" t="str">
            <v>-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</row>
        <row r="66"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</row>
        <row r="67"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</row>
        <row r="69"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</row>
        <row r="70"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</row>
        <row r="72"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</row>
        <row r="73">
          <cell r="J73" t="str">
            <v>-</v>
          </cell>
          <cell r="K73" t="str">
            <v>-</v>
          </cell>
          <cell r="L73" t="str">
            <v>-</v>
          </cell>
          <cell r="M73" t="str">
            <v>-</v>
          </cell>
          <cell r="O73" t="str">
            <v>-</v>
          </cell>
          <cell r="P73" t="str">
            <v>-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</row>
        <row r="74"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</row>
        <row r="75"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</row>
        <row r="77"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</row>
        <row r="78">
          <cell r="J78" t="str">
            <v>-</v>
          </cell>
          <cell r="K78" t="str">
            <v>-</v>
          </cell>
          <cell r="L78" t="str">
            <v>-</v>
          </cell>
          <cell r="M78" t="str">
            <v>-</v>
          </cell>
          <cell r="O78" t="str">
            <v>-</v>
          </cell>
          <cell r="P78" t="str">
            <v>-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</row>
        <row r="79"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</row>
        <row r="80"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</row>
        <row r="81"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</row>
        <row r="82"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</row>
        <row r="83"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</row>
        <row r="84"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</row>
        <row r="85"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</row>
      </sheetData>
      <sheetData sheetId="2">
        <row r="6">
          <cell r="D6">
            <v>4</v>
          </cell>
          <cell r="E6">
            <v>4</v>
          </cell>
          <cell r="F6" t="str">
            <v>nulle</v>
          </cell>
          <cell r="G6">
            <v>1</v>
          </cell>
          <cell r="H6">
            <v>1</v>
          </cell>
        </row>
        <row r="27">
          <cell r="D27" t="str">
            <v>Conformité</v>
          </cell>
          <cell r="E27" t="str">
            <v>Fonctionnalité</v>
          </cell>
          <cell r="F27" t="str">
            <v>Criticité</v>
          </cell>
          <cell r="G27" t="str">
            <v>Maîtrise des consommations</v>
          </cell>
          <cell r="H27" t="str">
            <v>Maîtrise pollutions et nuisances</v>
          </cell>
        </row>
        <row r="30">
          <cell r="D30">
            <v>1</v>
          </cell>
          <cell r="E30">
            <v>1</v>
          </cell>
          <cell r="F30" t="str">
            <v>nulle</v>
          </cell>
          <cell r="G30">
            <v>2</v>
          </cell>
          <cell r="H30">
            <v>1</v>
          </cell>
        </row>
        <row r="31">
          <cell r="D31">
            <v>1</v>
          </cell>
          <cell r="E31">
            <v>1</v>
          </cell>
          <cell r="F31" t="str">
            <v>faible</v>
          </cell>
          <cell r="G31">
            <v>2</v>
          </cell>
          <cell r="H31">
            <v>1</v>
          </cell>
        </row>
        <row r="32">
          <cell r="D32">
            <v>1</v>
          </cell>
          <cell r="E32">
            <v>1</v>
          </cell>
          <cell r="F32" t="str">
            <v>nulle</v>
          </cell>
          <cell r="G32">
            <v>1</v>
          </cell>
          <cell r="H32">
            <v>1</v>
          </cell>
        </row>
        <row r="33">
          <cell r="D33">
            <v>4</v>
          </cell>
          <cell r="E33">
            <v>4</v>
          </cell>
          <cell r="F33" t="str">
            <v>nulle</v>
          </cell>
          <cell r="G33">
            <v>1</v>
          </cell>
          <cell r="H33">
            <v>1</v>
          </cell>
        </row>
        <row r="34">
          <cell r="D34">
            <v>2</v>
          </cell>
          <cell r="E34">
            <v>2</v>
          </cell>
          <cell r="F34" t="str">
            <v>forte</v>
          </cell>
          <cell r="G34">
            <v>1</v>
          </cell>
          <cell r="H34">
            <v>1</v>
          </cell>
        </row>
        <row r="35">
          <cell r="D35">
            <v>1.8</v>
          </cell>
          <cell r="E35">
            <v>1.8</v>
          </cell>
          <cell r="G35">
            <v>1.4</v>
          </cell>
          <cell r="H35">
            <v>1</v>
          </cell>
        </row>
        <row r="37">
          <cell r="F37" t="str">
            <v>-</v>
          </cell>
        </row>
        <row r="38">
          <cell r="D38">
            <v>2</v>
          </cell>
          <cell r="E38">
            <v>1</v>
          </cell>
          <cell r="F38" t="str">
            <v>nulle</v>
          </cell>
          <cell r="G38">
            <v>2</v>
          </cell>
          <cell r="H38">
            <v>2</v>
          </cell>
        </row>
        <row r="39">
          <cell r="D39">
            <v>3</v>
          </cell>
          <cell r="E39">
            <v>1</v>
          </cell>
          <cell r="F39" t="str">
            <v>nulle</v>
          </cell>
          <cell r="G39">
            <v>2</v>
          </cell>
          <cell r="H39">
            <v>2</v>
          </cell>
        </row>
        <row r="40">
          <cell r="D40">
            <v>4</v>
          </cell>
          <cell r="E40">
            <v>1</v>
          </cell>
          <cell r="F40" t="str">
            <v>nulle</v>
          </cell>
          <cell r="G40">
            <v>1</v>
          </cell>
          <cell r="H40">
            <v>2</v>
          </cell>
        </row>
        <row r="41">
          <cell r="F41" t="str">
            <v>-</v>
          </cell>
        </row>
        <row r="43">
          <cell r="F43" t="str">
            <v>-</v>
          </cell>
        </row>
        <row r="44">
          <cell r="F44" t="str">
            <v>-</v>
          </cell>
        </row>
        <row r="48">
          <cell r="D48" t="str">
            <v>Conformité</v>
          </cell>
          <cell r="E48" t="str">
            <v>Fonctionnalité</v>
          </cell>
          <cell r="F48" t="str">
            <v>Criticité</v>
          </cell>
          <cell r="G48" t="str">
            <v>Maîtrise des consommations</v>
          </cell>
          <cell r="H48" t="str">
            <v>Maîtrise pollutions et nuisances</v>
          </cell>
        </row>
        <row r="51">
          <cell r="D51">
            <v>1</v>
          </cell>
          <cell r="E51">
            <v>1</v>
          </cell>
          <cell r="F51" t="str">
            <v>nulle</v>
          </cell>
          <cell r="G51">
            <v>2</v>
          </cell>
          <cell r="H51">
            <v>1</v>
          </cell>
        </row>
        <row r="52">
          <cell r="D52">
            <v>1</v>
          </cell>
          <cell r="E52">
            <v>1</v>
          </cell>
          <cell r="F52" t="str">
            <v>faible</v>
          </cell>
          <cell r="G52">
            <v>2</v>
          </cell>
          <cell r="H52">
            <v>1</v>
          </cell>
        </row>
        <row r="53">
          <cell r="D53">
            <v>1</v>
          </cell>
          <cell r="E53">
            <v>1</v>
          </cell>
          <cell r="F53" t="str">
            <v>nulle</v>
          </cell>
          <cell r="G53">
            <v>1</v>
          </cell>
          <cell r="H53">
            <v>1</v>
          </cell>
        </row>
        <row r="54">
          <cell r="D54">
            <v>4</v>
          </cell>
          <cell r="E54">
            <v>4</v>
          </cell>
          <cell r="F54" t="str">
            <v>nulle</v>
          </cell>
          <cell r="G54">
            <v>1</v>
          </cell>
          <cell r="H54">
            <v>1</v>
          </cell>
        </row>
        <row r="55">
          <cell r="D55">
            <v>2</v>
          </cell>
          <cell r="E55">
            <v>2</v>
          </cell>
          <cell r="F55" t="str">
            <v>forte</v>
          </cell>
          <cell r="G55">
            <v>1</v>
          </cell>
          <cell r="H55">
            <v>1</v>
          </cell>
        </row>
        <row r="56">
          <cell r="D56">
            <v>1.8</v>
          </cell>
          <cell r="E56">
            <v>1.8</v>
          </cell>
          <cell r="G56">
            <v>1.4</v>
          </cell>
          <cell r="H56">
            <v>1</v>
          </cell>
        </row>
        <row r="58">
          <cell r="F58" t="str">
            <v>-</v>
          </cell>
        </row>
        <row r="59">
          <cell r="D59">
            <v>2</v>
          </cell>
          <cell r="E59">
            <v>1</v>
          </cell>
          <cell r="F59" t="str">
            <v>nulle</v>
          </cell>
          <cell r="G59">
            <v>2</v>
          </cell>
          <cell r="H59">
            <v>2</v>
          </cell>
        </row>
        <row r="60">
          <cell r="D60">
            <v>3</v>
          </cell>
          <cell r="E60">
            <v>1</v>
          </cell>
          <cell r="F60" t="str">
            <v>nulle</v>
          </cell>
          <cell r="G60">
            <v>2</v>
          </cell>
          <cell r="H60">
            <v>2</v>
          </cell>
        </row>
        <row r="61">
          <cell r="D61">
            <v>4</v>
          </cell>
          <cell r="E61">
            <v>1</v>
          </cell>
          <cell r="F61" t="str">
            <v>nulle</v>
          </cell>
          <cell r="G61">
            <v>1</v>
          </cell>
          <cell r="H61">
            <v>2</v>
          </cell>
        </row>
        <row r="62">
          <cell r="F62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9">
          <cell r="D69" t="str">
            <v>Conformité</v>
          </cell>
          <cell r="E69" t="str">
            <v>Fonctionnalité</v>
          </cell>
          <cell r="F69" t="str">
            <v>Criticité</v>
          </cell>
          <cell r="G69" t="str">
            <v>Maîtrise des consommations</v>
          </cell>
          <cell r="H69" t="str">
            <v>Maîtrise pollutions et nuisances</v>
          </cell>
        </row>
        <row r="72">
          <cell r="D72">
            <v>1</v>
          </cell>
          <cell r="E72">
            <v>1</v>
          </cell>
          <cell r="F72" t="str">
            <v>nulle</v>
          </cell>
          <cell r="G72">
            <v>2</v>
          </cell>
          <cell r="H72">
            <v>1</v>
          </cell>
        </row>
        <row r="73">
          <cell r="D73">
            <v>1</v>
          </cell>
          <cell r="E73">
            <v>1</v>
          </cell>
          <cell r="F73" t="str">
            <v>faible</v>
          </cell>
          <cell r="G73">
            <v>2</v>
          </cell>
          <cell r="H73">
            <v>1</v>
          </cell>
        </row>
        <row r="74">
          <cell r="D74">
            <v>1</v>
          </cell>
          <cell r="E74">
            <v>1</v>
          </cell>
          <cell r="F74" t="str">
            <v>nulle</v>
          </cell>
          <cell r="G74">
            <v>1</v>
          </cell>
          <cell r="H74">
            <v>1</v>
          </cell>
        </row>
        <row r="75">
          <cell r="D75">
            <v>4</v>
          </cell>
          <cell r="E75">
            <v>4</v>
          </cell>
          <cell r="F75" t="str">
            <v>nulle</v>
          </cell>
          <cell r="G75">
            <v>1</v>
          </cell>
          <cell r="H75">
            <v>1</v>
          </cell>
        </row>
        <row r="76">
          <cell r="D76">
            <v>2</v>
          </cell>
          <cell r="E76">
            <v>2</v>
          </cell>
          <cell r="F76" t="str">
            <v>forte</v>
          </cell>
          <cell r="G76">
            <v>1</v>
          </cell>
          <cell r="H76">
            <v>1</v>
          </cell>
        </row>
        <row r="77">
          <cell r="D77">
            <v>1.8</v>
          </cell>
          <cell r="E77">
            <v>1.8</v>
          </cell>
          <cell r="G77">
            <v>1.4</v>
          </cell>
          <cell r="H77">
            <v>1</v>
          </cell>
        </row>
        <row r="79">
          <cell r="F79" t="str">
            <v>-</v>
          </cell>
        </row>
        <row r="80">
          <cell r="D80">
            <v>2</v>
          </cell>
          <cell r="E80">
            <v>1</v>
          </cell>
          <cell r="F80" t="str">
            <v>nulle</v>
          </cell>
          <cell r="G80">
            <v>2</v>
          </cell>
          <cell r="H80">
            <v>2</v>
          </cell>
        </row>
        <row r="81">
          <cell r="D81">
            <v>3</v>
          </cell>
          <cell r="E81">
            <v>1</v>
          </cell>
          <cell r="F81" t="str">
            <v>nulle</v>
          </cell>
          <cell r="G81">
            <v>2</v>
          </cell>
          <cell r="H81">
            <v>2</v>
          </cell>
        </row>
        <row r="82">
          <cell r="D82">
            <v>4</v>
          </cell>
          <cell r="E82">
            <v>1</v>
          </cell>
          <cell r="F82" t="str">
            <v>nulle</v>
          </cell>
          <cell r="G82">
            <v>1</v>
          </cell>
          <cell r="H82">
            <v>2</v>
          </cell>
        </row>
        <row r="83">
          <cell r="F83" t="str">
            <v>-</v>
          </cell>
        </row>
        <row r="85">
          <cell r="F85" t="str">
            <v>-</v>
          </cell>
        </row>
        <row r="86">
          <cell r="F86" t="str">
            <v>-</v>
          </cell>
        </row>
        <row r="90">
          <cell r="D90" t="str">
            <v>Conformité</v>
          </cell>
          <cell r="E90" t="str">
            <v>Fonctionnalité</v>
          </cell>
          <cell r="F90" t="str">
            <v>Criticité</v>
          </cell>
          <cell r="G90" t="str">
            <v>Maîtrise des consommations</v>
          </cell>
          <cell r="H90" t="str">
            <v>Maîtrise pollutions et nuisances</v>
          </cell>
        </row>
        <row r="93">
          <cell r="D93">
            <v>1</v>
          </cell>
          <cell r="E93">
            <v>1</v>
          </cell>
          <cell r="F93" t="str">
            <v>nulle</v>
          </cell>
          <cell r="G93">
            <v>2</v>
          </cell>
          <cell r="H93">
            <v>1</v>
          </cell>
        </row>
        <row r="94">
          <cell r="D94">
            <v>1</v>
          </cell>
          <cell r="E94">
            <v>1</v>
          </cell>
          <cell r="F94" t="str">
            <v>faible</v>
          </cell>
          <cell r="G94">
            <v>2</v>
          </cell>
          <cell r="H94">
            <v>1</v>
          </cell>
        </row>
        <row r="95">
          <cell r="D95">
            <v>1</v>
          </cell>
          <cell r="E95">
            <v>1</v>
          </cell>
          <cell r="F95" t="str">
            <v>nulle</v>
          </cell>
          <cell r="G95">
            <v>1</v>
          </cell>
          <cell r="H95">
            <v>1</v>
          </cell>
        </row>
        <row r="96">
          <cell r="D96">
            <v>4</v>
          </cell>
          <cell r="E96">
            <v>4</v>
          </cell>
          <cell r="F96" t="str">
            <v>nulle</v>
          </cell>
          <cell r="G96">
            <v>1</v>
          </cell>
          <cell r="H96">
            <v>1</v>
          </cell>
        </row>
        <row r="97">
          <cell r="D97">
            <v>2</v>
          </cell>
          <cell r="E97">
            <v>2</v>
          </cell>
          <cell r="F97" t="str">
            <v>forte</v>
          </cell>
          <cell r="G97">
            <v>1</v>
          </cell>
          <cell r="H97">
            <v>1</v>
          </cell>
        </row>
        <row r="98">
          <cell r="D98">
            <v>1.8</v>
          </cell>
          <cell r="E98">
            <v>1.8</v>
          </cell>
          <cell r="G98">
            <v>1.4</v>
          </cell>
          <cell r="H98">
            <v>1</v>
          </cell>
        </row>
        <row r="100">
          <cell r="F100" t="str">
            <v>-</v>
          </cell>
        </row>
        <row r="101">
          <cell r="D101">
            <v>2</v>
          </cell>
          <cell r="E101">
            <v>1</v>
          </cell>
          <cell r="F101" t="str">
            <v>nulle</v>
          </cell>
          <cell r="G101">
            <v>2</v>
          </cell>
          <cell r="H101">
            <v>2</v>
          </cell>
        </row>
        <row r="102">
          <cell r="D102">
            <v>3</v>
          </cell>
          <cell r="E102">
            <v>1</v>
          </cell>
          <cell r="F102" t="str">
            <v>nulle</v>
          </cell>
          <cell r="G102">
            <v>2</v>
          </cell>
          <cell r="H102">
            <v>2</v>
          </cell>
        </row>
        <row r="103">
          <cell r="D103">
            <v>4</v>
          </cell>
          <cell r="E103">
            <v>1</v>
          </cell>
          <cell r="F103" t="str">
            <v>nulle</v>
          </cell>
          <cell r="G103">
            <v>1</v>
          </cell>
          <cell r="H103">
            <v>2</v>
          </cell>
        </row>
        <row r="104">
          <cell r="F104" t="str">
            <v>-</v>
          </cell>
        </row>
        <row r="106">
          <cell r="F106" t="str">
            <v>-</v>
          </cell>
        </row>
        <row r="107">
          <cell r="F107" t="str">
            <v>-</v>
          </cell>
        </row>
        <row r="111">
          <cell r="D111" t="str">
            <v>Conformité</v>
          </cell>
          <cell r="E111" t="str">
            <v>Fonctionnalité</v>
          </cell>
          <cell r="F111" t="str">
            <v>Criticité</v>
          </cell>
          <cell r="G111" t="str">
            <v>Maîtrise des consommations</v>
          </cell>
          <cell r="H111" t="str">
            <v>Maîtrise pollutions et nuisances</v>
          </cell>
        </row>
        <row r="114">
          <cell r="D114">
            <v>1</v>
          </cell>
          <cell r="E114">
            <v>1</v>
          </cell>
          <cell r="F114" t="str">
            <v>nulle</v>
          </cell>
          <cell r="G114">
            <v>2</v>
          </cell>
          <cell r="H114">
            <v>1</v>
          </cell>
        </row>
        <row r="115">
          <cell r="D115">
            <v>1</v>
          </cell>
          <cell r="E115">
            <v>1</v>
          </cell>
          <cell r="F115" t="str">
            <v>faible</v>
          </cell>
          <cell r="G115">
            <v>2</v>
          </cell>
          <cell r="H115">
            <v>1</v>
          </cell>
        </row>
        <row r="116">
          <cell r="D116">
            <v>1</v>
          </cell>
          <cell r="E116">
            <v>1</v>
          </cell>
          <cell r="F116" t="str">
            <v>nulle</v>
          </cell>
          <cell r="G116">
            <v>1</v>
          </cell>
          <cell r="H116">
            <v>1</v>
          </cell>
        </row>
        <row r="117">
          <cell r="D117">
            <v>4</v>
          </cell>
          <cell r="E117">
            <v>4</v>
          </cell>
          <cell r="F117" t="str">
            <v>nulle</v>
          </cell>
          <cell r="G117">
            <v>1</v>
          </cell>
          <cell r="H117">
            <v>1</v>
          </cell>
        </row>
        <row r="118">
          <cell r="D118">
            <v>2</v>
          </cell>
          <cell r="E118">
            <v>2</v>
          </cell>
          <cell r="F118" t="str">
            <v>forte</v>
          </cell>
          <cell r="G118">
            <v>1</v>
          </cell>
          <cell r="H118">
            <v>1</v>
          </cell>
        </row>
        <row r="119">
          <cell r="D119">
            <v>1.8</v>
          </cell>
          <cell r="E119">
            <v>1.8</v>
          </cell>
          <cell r="G119">
            <v>1.4</v>
          </cell>
          <cell r="H119">
            <v>1</v>
          </cell>
        </row>
        <row r="121">
          <cell r="F121" t="str">
            <v>-</v>
          </cell>
        </row>
        <row r="122">
          <cell r="D122">
            <v>2</v>
          </cell>
          <cell r="E122">
            <v>1</v>
          </cell>
          <cell r="F122" t="str">
            <v>nulle</v>
          </cell>
          <cell r="G122">
            <v>2</v>
          </cell>
          <cell r="H122">
            <v>2</v>
          </cell>
        </row>
        <row r="123">
          <cell r="D123">
            <v>3</v>
          </cell>
          <cell r="E123">
            <v>1</v>
          </cell>
          <cell r="F123" t="str">
            <v>nulle</v>
          </cell>
          <cell r="G123">
            <v>2</v>
          </cell>
          <cell r="H123">
            <v>2</v>
          </cell>
        </row>
        <row r="124">
          <cell r="D124">
            <v>4</v>
          </cell>
          <cell r="E124">
            <v>1</v>
          </cell>
          <cell r="F124" t="str">
            <v>nulle</v>
          </cell>
          <cell r="G124">
            <v>1</v>
          </cell>
          <cell r="H124">
            <v>2</v>
          </cell>
        </row>
        <row r="125">
          <cell r="F125" t="str">
            <v>-</v>
          </cell>
        </row>
        <row r="127">
          <cell r="F127" t="str">
            <v>-</v>
          </cell>
        </row>
        <row r="128">
          <cell r="F128" t="str">
            <v>-</v>
          </cell>
        </row>
        <row r="132">
          <cell r="D132" t="str">
            <v>Conformité</v>
          </cell>
          <cell r="E132" t="str">
            <v>Fonctionnalité</v>
          </cell>
          <cell r="F132" t="str">
            <v>Criticité</v>
          </cell>
          <cell r="G132" t="str">
            <v>Maîtrise des consommations</v>
          </cell>
          <cell r="H132" t="str">
            <v>Maîtrise pollutions et nuisances</v>
          </cell>
        </row>
        <row r="135">
          <cell r="D135">
            <v>1</v>
          </cell>
          <cell r="E135">
            <v>1</v>
          </cell>
          <cell r="F135" t="str">
            <v>nulle</v>
          </cell>
          <cell r="G135">
            <v>2</v>
          </cell>
          <cell r="H135">
            <v>1</v>
          </cell>
        </row>
        <row r="136">
          <cell r="D136">
            <v>1</v>
          </cell>
          <cell r="E136">
            <v>1</v>
          </cell>
          <cell r="F136" t="str">
            <v>faible</v>
          </cell>
          <cell r="G136">
            <v>2</v>
          </cell>
          <cell r="H136">
            <v>1</v>
          </cell>
        </row>
        <row r="137">
          <cell r="D137">
            <v>1</v>
          </cell>
          <cell r="E137">
            <v>1</v>
          </cell>
          <cell r="F137" t="str">
            <v>nulle</v>
          </cell>
          <cell r="G137">
            <v>1</v>
          </cell>
          <cell r="H137">
            <v>1</v>
          </cell>
        </row>
        <row r="138">
          <cell r="D138">
            <v>4</v>
          </cell>
          <cell r="E138">
            <v>4</v>
          </cell>
          <cell r="F138" t="str">
            <v>nulle</v>
          </cell>
          <cell r="G138">
            <v>1</v>
          </cell>
          <cell r="H138">
            <v>1</v>
          </cell>
        </row>
        <row r="139">
          <cell r="D139">
            <v>2</v>
          </cell>
          <cell r="E139">
            <v>2</v>
          </cell>
          <cell r="F139" t="str">
            <v>forte</v>
          </cell>
          <cell r="G139">
            <v>1</v>
          </cell>
          <cell r="H139">
            <v>1</v>
          </cell>
        </row>
        <row r="140">
          <cell r="D140">
            <v>1.8</v>
          </cell>
          <cell r="E140">
            <v>1.8</v>
          </cell>
          <cell r="G140">
            <v>1.4</v>
          </cell>
          <cell r="H140">
            <v>1</v>
          </cell>
        </row>
        <row r="142">
          <cell r="F142" t="str">
            <v>-</v>
          </cell>
        </row>
        <row r="143">
          <cell r="D143">
            <v>2</v>
          </cell>
          <cell r="E143">
            <v>1</v>
          </cell>
          <cell r="F143" t="str">
            <v>nulle</v>
          </cell>
          <cell r="G143">
            <v>2</v>
          </cell>
          <cell r="H143">
            <v>2</v>
          </cell>
        </row>
        <row r="144">
          <cell r="D144">
            <v>3</v>
          </cell>
          <cell r="E144">
            <v>1</v>
          </cell>
          <cell r="F144" t="str">
            <v>nulle</v>
          </cell>
          <cell r="G144">
            <v>2</v>
          </cell>
          <cell r="H144">
            <v>2</v>
          </cell>
        </row>
        <row r="145">
          <cell r="D145">
            <v>4</v>
          </cell>
          <cell r="E145">
            <v>1</v>
          </cell>
          <cell r="F145" t="str">
            <v>nulle</v>
          </cell>
          <cell r="G145">
            <v>1</v>
          </cell>
          <cell r="H145">
            <v>2</v>
          </cell>
        </row>
        <row r="146">
          <cell r="F146" t="str">
            <v>-</v>
          </cell>
        </row>
        <row r="148">
          <cell r="F148" t="str">
            <v>-</v>
          </cell>
        </row>
        <row r="149">
          <cell r="F149" t="str">
            <v>-</v>
          </cell>
        </row>
        <row r="153">
          <cell r="D153" t="str">
            <v>Conformité</v>
          </cell>
          <cell r="E153" t="str">
            <v>Fonctionnalité</v>
          </cell>
          <cell r="F153" t="str">
            <v>Criticité</v>
          </cell>
          <cell r="G153" t="str">
            <v>Maîtrise des consommations</v>
          </cell>
          <cell r="H153" t="str">
            <v>Maîtrise pollutions et nuisances</v>
          </cell>
        </row>
        <row r="156">
          <cell r="D156">
            <v>1</v>
          </cell>
          <cell r="E156">
            <v>1</v>
          </cell>
          <cell r="F156" t="str">
            <v>nulle</v>
          </cell>
          <cell r="G156">
            <v>2</v>
          </cell>
          <cell r="H156">
            <v>1</v>
          </cell>
        </row>
        <row r="157">
          <cell r="D157">
            <v>1</v>
          </cell>
          <cell r="E157">
            <v>1</v>
          </cell>
          <cell r="F157" t="str">
            <v>faible</v>
          </cell>
          <cell r="G157">
            <v>2</v>
          </cell>
          <cell r="H157">
            <v>1</v>
          </cell>
        </row>
        <row r="158">
          <cell r="D158">
            <v>1</v>
          </cell>
          <cell r="E158">
            <v>1</v>
          </cell>
          <cell r="F158" t="str">
            <v>nulle</v>
          </cell>
          <cell r="G158">
            <v>1</v>
          </cell>
          <cell r="H158">
            <v>1</v>
          </cell>
        </row>
        <row r="159">
          <cell r="D159">
            <v>4</v>
          </cell>
          <cell r="E159">
            <v>4</v>
          </cell>
          <cell r="F159" t="str">
            <v>nulle</v>
          </cell>
          <cell r="G159">
            <v>1</v>
          </cell>
          <cell r="H159">
            <v>1</v>
          </cell>
        </row>
        <row r="160">
          <cell r="D160">
            <v>2</v>
          </cell>
          <cell r="E160">
            <v>2</v>
          </cell>
          <cell r="F160" t="str">
            <v>forte</v>
          </cell>
          <cell r="G160">
            <v>1</v>
          </cell>
          <cell r="H160">
            <v>1</v>
          </cell>
        </row>
        <row r="161">
          <cell r="D161">
            <v>1.8</v>
          </cell>
          <cell r="E161">
            <v>1.8</v>
          </cell>
          <cell r="G161">
            <v>1.4</v>
          </cell>
          <cell r="H161">
            <v>1</v>
          </cell>
        </row>
        <row r="163">
          <cell r="F163" t="str">
            <v>-</v>
          </cell>
        </row>
        <row r="164">
          <cell r="D164">
            <v>2</v>
          </cell>
          <cell r="E164">
            <v>1</v>
          </cell>
          <cell r="F164" t="str">
            <v>nulle</v>
          </cell>
          <cell r="G164">
            <v>2</v>
          </cell>
          <cell r="H164">
            <v>2</v>
          </cell>
        </row>
        <row r="165">
          <cell r="D165">
            <v>3</v>
          </cell>
          <cell r="E165">
            <v>1</v>
          </cell>
          <cell r="F165" t="str">
            <v>nulle</v>
          </cell>
          <cell r="G165">
            <v>2</v>
          </cell>
          <cell r="H165">
            <v>2</v>
          </cell>
        </row>
        <row r="166">
          <cell r="D166">
            <v>4</v>
          </cell>
          <cell r="E166">
            <v>1</v>
          </cell>
          <cell r="F166" t="str">
            <v>nulle</v>
          </cell>
          <cell r="G166">
            <v>1</v>
          </cell>
          <cell r="H166">
            <v>2</v>
          </cell>
        </row>
        <row r="167">
          <cell r="F167" t="str">
            <v>-</v>
          </cell>
        </row>
        <row r="169">
          <cell r="F169" t="str">
            <v>-</v>
          </cell>
        </row>
        <row r="170">
          <cell r="F170" t="str">
            <v>-</v>
          </cell>
        </row>
        <row r="174">
          <cell r="D174" t="str">
            <v>Conformité</v>
          </cell>
          <cell r="E174" t="str">
            <v>Fonctionnalité</v>
          </cell>
          <cell r="F174" t="str">
            <v>Criticité</v>
          </cell>
          <cell r="G174" t="str">
            <v>Maîtrise des consommations</v>
          </cell>
          <cell r="H174" t="str">
            <v>Maîtrise pollutions et nuisances</v>
          </cell>
        </row>
        <row r="177">
          <cell r="D177">
            <v>1</v>
          </cell>
          <cell r="E177">
            <v>1</v>
          </cell>
          <cell r="F177" t="str">
            <v>nulle</v>
          </cell>
          <cell r="G177">
            <v>2</v>
          </cell>
          <cell r="H177">
            <v>1</v>
          </cell>
        </row>
        <row r="178">
          <cell r="D178">
            <v>1</v>
          </cell>
          <cell r="E178">
            <v>1</v>
          </cell>
          <cell r="F178" t="str">
            <v>faible</v>
          </cell>
          <cell r="G178">
            <v>2</v>
          </cell>
          <cell r="H178">
            <v>1</v>
          </cell>
        </row>
        <row r="179">
          <cell r="D179">
            <v>1</v>
          </cell>
          <cell r="E179">
            <v>1</v>
          </cell>
          <cell r="F179" t="str">
            <v>nulle</v>
          </cell>
          <cell r="G179">
            <v>1</v>
          </cell>
          <cell r="H179">
            <v>1</v>
          </cell>
        </row>
        <row r="180">
          <cell r="D180">
            <v>4</v>
          </cell>
          <cell r="E180">
            <v>4</v>
          </cell>
          <cell r="F180" t="str">
            <v>nulle</v>
          </cell>
          <cell r="G180">
            <v>1</v>
          </cell>
          <cell r="H180">
            <v>1</v>
          </cell>
        </row>
        <row r="181">
          <cell r="D181">
            <v>2</v>
          </cell>
          <cell r="E181">
            <v>2</v>
          </cell>
          <cell r="F181" t="str">
            <v>forte</v>
          </cell>
          <cell r="G181">
            <v>1</v>
          </cell>
          <cell r="H181">
            <v>1</v>
          </cell>
        </row>
        <row r="182">
          <cell r="D182">
            <v>1.8</v>
          </cell>
          <cell r="E182">
            <v>1.8</v>
          </cell>
          <cell r="G182">
            <v>1.4</v>
          </cell>
          <cell r="H182">
            <v>1</v>
          </cell>
        </row>
        <row r="184">
          <cell r="F184" t="str">
            <v>-</v>
          </cell>
        </row>
        <row r="185">
          <cell r="D185">
            <v>2</v>
          </cell>
          <cell r="E185">
            <v>1</v>
          </cell>
          <cell r="F185" t="str">
            <v>nulle</v>
          </cell>
          <cell r="G185">
            <v>2</v>
          </cell>
          <cell r="H185">
            <v>2</v>
          </cell>
        </row>
        <row r="186">
          <cell r="D186">
            <v>3</v>
          </cell>
          <cell r="E186">
            <v>1</v>
          </cell>
          <cell r="F186" t="str">
            <v>nulle</v>
          </cell>
          <cell r="G186">
            <v>2</v>
          </cell>
          <cell r="H186">
            <v>2</v>
          </cell>
        </row>
        <row r="187">
          <cell r="D187">
            <v>4</v>
          </cell>
          <cell r="E187">
            <v>1</v>
          </cell>
          <cell r="F187" t="str">
            <v>nulle</v>
          </cell>
          <cell r="G187">
            <v>1</v>
          </cell>
          <cell r="H187">
            <v>2</v>
          </cell>
        </row>
        <row r="188">
          <cell r="F188" t="str">
            <v>-</v>
          </cell>
        </row>
        <row r="190">
          <cell r="F190" t="str">
            <v>-</v>
          </cell>
        </row>
        <row r="191">
          <cell r="F191" t="str">
            <v>-</v>
          </cell>
        </row>
      </sheetData>
      <sheetData sheetId="3"/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1"/>
      <sheetName val="FAB3"/>
      <sheetName val="EWS1"/>
      <sheetName val="CMP2"/>
      <sheetName val="RQ+SUIVI"/>
      <sheetName val="Spéc"/>
      <sheetName val="SUPHAB "/>
      <sheetName val="SUPSHOM"/>
      <sheetName val="MI"/>
      <sheetName val="FAB2"/>
      <sheetName val="LI9295NIV3"/>
      <sheetName val="EWS2"/>
      <sheetName val="EWS 2000"/>
      <sheetName val="ADDI"/>
      <sheetName val="LI9295NIV2"/>
      <sheetName val="LI9700NIV3"/>
      <sheetName val="MAE"/>
      <sheetName val="LIMAECMP"/>
      <sheetName val="MAGSB"/>
      <sheetName val="FAB97"/>
      <sheetName val="ADD"/>
      <sheetName val="FAB92"/>
      <sheetName val="Support1"/>
      <sheetName val="Support2"/>
      <sheetName val="LIAISON"/>
      <sheetName val="Crolles1Bis"/>
      <sheetName val="Faure"/>
      <sheetName val="tableau1"/>
      <sheetName val="dpgf lot 1 à 9"/>
      <sheetName val="Etude P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WS11"/>
      <sheetName val="RQ+SUIVI"/>
      <sheetName val="EWS10"/>
      <sheetName val="Spéc"/>
      <sheetName val="ADDI"/>
      <sheetName val="EWS1"/>
      <sheetName val="FAB1"/>
      <sheetName val="EWS2"/>
      <sheetName val="FAB2"/>
      <sheetName val="CMP2"/>
      <sheetName val="MI"/>
      <sheetName val="FAB10"/>
      <sheetName val="CMP20"/>
      <sheetName val="ADDI0"/>
      <sheetName val="feuille mesures"/>
      <sheetName val="SAIS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AMPA1"/>
    </sheetNames>
    <definedNames>
      <definedName name="CoulRecyc"/>
      <definedName name="open1"/>
    </defined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AMPAD"/>
    </sheetNames>
    <definedNames>
      <definedName name="CoulRecycBad"/>
    </defined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FAB2"/>
    </sheetNames>
    <definedNames>
      <definedName name="CoulRecycFab2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WS2 (2)"/>
      <sheetName val="EWS2"/>
      <sheetName val="Book2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O"/>
      <sheetName val="dpgf lot 1 à 9"/>
      <sheetName val="Etude PAM"/>
    </sheetNames>
    <sheetDataSet>
      <sheetData sheetId="0">
        <row r="23">
          <cell r="W23">
            <v>0</v>
          </cell>
          <cell r="Z23">
            <v>0</v>
          </cell>
          <cell r="AB23">
            <v>0</v>
          </cell>
          <cell r="AD23">
            <v>0</v>
          </cell>
          <cell r="AF23">
            <v>0</v>
          </cell>
          <cell r="AL23">
            <v>0.14550380408763899</v>
          </cell>
        </row>
        <row r="24">
          <cell r="X24">
            <v>0</v>
          </cell>
          <cell r="AI24">
            <v>5.3566250801086399</v>
          </cell>
        </row>
        <row r="25">
          <cell r="Y25">
            <v>0</v>
          </cell>
          <cell r="AA25">
            <v>0</v>
          </cell>
          <cell r="AC25">
            <v>0.66957807540893499</v>
          </cell>
          <cell r="AE25">
            <v>0</v>
          </cell>
          <cell r="AG25">
            <v>0</v>
          </cell>
          <cell r="AL25">
            <v>0</v>
          </cell>
        </row>
        <row r="26">
          <cell r="AI26">
            <v>23.095920562744102</v>
          </cell>
        </row>
        <row r="27">
          <cell r="X27">
            <v>289.19790649414</v>
          </cell>
          <cell r="AA27">
            <v>378.41848754882801</v>
          </cell>
          <cell r="AD27">
            <v>0</v>
          </cell>
          <cell r="AF27">
            <v>0</v>
          </cell>
          <cell r="AH27">
            <v>7.5070281028747496</v>
          </cell>
          <cell r="AJ27">
            <v>2636.623046875</v>
          </cell>
          <cell r="AL27">
            <v>0</v>
          </cell>
        </row>
        <row r="28">
          <cell r="W28">
            <v>0</v>
          </cell>
          <cell r="Z28">
            <v>178.44119262695301</v>
          </cell>
          <cell r="AC28">
            <v>0</v>
          </cell>
        </row>
        <row r="29">
          <cell r="AE29">
            <v>0</v>
          </cell>
          <cell r="AG29">
            <v>6.1531457901000897</v>
          </cell>
          <cell r="AI29">
            <v>0</v>
          </cell>
          <cell r="AK29">
            <v>0</v>
          </cell>
        </row>
        <row r="30">
          <cell r="AE30">
            <v>253.240798950195</v>
          </cell>
        </row>
        <row r="31">
          <cell r="AH31">
            <v>0</v>
          </cell>
          <cell r="AJ31">
            <v>0</v>
          </cell>
          <cell r="AL31">
            <v>0</v>
          </cell>
        </row>
        <row r="33">
          <cell r="AI33">
            <v>0</v>
          </cell>
          <cell r="AK33">
            <v>0</v>
          </cell>
        </row>
        <row r="34">
          <cell r="AM34">
            <v>6260.826171875</v>
          </cell>
        </row>
        <row r="35">
          <cell r="T35">
            <v>0</v>
          </cell>
          <cell r="V35">
            <v>0</v>
          </cell>
          <cell r="X35">
            <v>0</v>
          </cell>
          <cell r="Z35">
            <v>0</v>
          </cell>
          <cell r="AD35">
            <v>0</v>
          </cell>
          <cell r="AF35">
            <v>0.66957807540893499</v>
          </cell>
          <cell r="AJ35">
            <v>0</v>
          </cell>
        </row>
        <row r="36">
          <cell r="W36">
            <v>0</v>
          </cell>
          <cell r="AB36">
            <v>0</v>
          </cell>
          <cell r="AH36">
            <v>0</v>
          </cell>
        </row>
        <row r="37">
          <cell r="T37">
            <v>0</v>
          </cell>
          <cell r="Y37">
            <v>0</v>
          </cell>
          <cell r="AC37">
            <v>0</v>
          </cell>
          <cell r="AE37">
            <v>0</v>
          </cell>
          <cell r="AI37">
            <v>0</v>
          </cell>
          <cell r="AK37">
            <v>0</v>
          </cell>
        </row>
        <row r="38">
          <cell r="U38">
            <v>0</v>
          </cell>
          <cell r="W38">
            <v>0</v>
          </cell>
          <cell r="AA38">
            <v>0</v>
          </cell>
          <cell r="AG38">
            <v>0</v>
          </cell>
        </row>
        <row r="39">
          <cell r="Y39">
            <v>0</v>
          </cell>
          <cell r="AB39">
            <v>0</v>
          </cell>
          <cell r="AD39">
            <v>0</v>
          </cell>
          <cell r="AF39">
            <v>0</v>
          </cell>
          <cell r="AH39">
            <v>0</v>
          </cell>
          <cell r="AJ39">
            <v>0</v>
          </cell>
        </row>
        <row r="40">
          <cell r="T40">
            <v>0</v>
          </cell>
          <cell r="V40">
            <v>0</v>
          </cell>
        </row>
        <row r="42">
          <cell r="S42">
            <v>0</v>
          </cell>
          <cell r="U42">
            <v>0</v>
          </cell>
        </row>
        <row r="44">
          <cell r="T44">
            <v>0</v>
          </cell>
          <cell r="V44">
            <v>0</v>
          </cell>
        </row>
        <row r="46">
          <cell r="S46">
            <v>0</v>
          </cell>
          <cell r="U46">
            <v>0</v>
          </cell>
        </row>
        <row r="48">
          <cell r="T48">
            <v>0</v>
          </cell>
          <cell r="V48">
            <v>0</v>
          </cell>
        </row>
        <row r="50">
          <cell r="S50">
            <v>0</v>
          </cell>
          <cell r="U50">
            <v>0</v>
          </cell>
        </row>
        <row r="52">
          <cell r="T52">
            <v>0</v>
          </cell>
          <cell r="V52">
            <v>0</v>
          </cell>
          <cell r="X52">
            <v>0</v>
          </cell>
          <cell r="Z52">
            <v>0</v>
          </cell>
          <cell r="AB52">
            <v>0</v>
          </cell>
          <cell r="AD52">
            <v>0</v>
          </cell>
          <cell r="AF52">
            <v>0</v>
          </cell>
          <cell r="AH52">
            <v>0</v>
          </cell>
          <cell r="AJ52">
            <v>0</v>
          </cell>
        </row>
        <row r="54">
          <cell r="S54">
            <v>0</v>
          </cell>
          <cell r="U54">
            <v>0</v>
          </cell>
          <cell r="W54">
            <v>0</v>
          </cell>
          <cell r="Y54">
            <v>0</v>
          </cell>
          <cell r="AA54">
            <v>0</v>
          </cell>
          <cell r="AC54">
            <v>0</v>
          </cell>
          <cell r="AE54">
            <v>0</v>
          </cell>
          <cell r="AG54">
            <v>0</v>
          </cell>
          <cell r="AI54">
            <v>0</v>
          </cell>
          <cell r="AK54">
            <v>0</v>
          </cell>
        </row>
        <row r="56">
          <cell r="T56">
            <v>0</v>
          </cell>
          <cell r="V56">
            <v>0</v>
          </cell>
          <cell r="X56">
            <v>2.6455240324139599E-2</v>
          </cell>
          <cell r="Z56">
            <v>0</v>
          </cell>
          <cell r="AB56">
            <v>0</v>
          </cell>
          <cell r="AD56">
            <v>0</v>
          </cell>
          <cell r="AF56">
            <v>0</v>
          </cell>
          <cell r="AH56">
            <v>0</v>
          </cell>
          <cell r="AJ56">
            <v>0</v>
          </cell>
        </row>
        <row r="58">
          <cell r="S58">
            <v>0</v>
          </cell>
          <cell r="U58">
            <v>0</v>
          </cell>
        </row>
        <row r="60">
          <cell r="T60">
            <v>0</v>
          </cell>
          <cell r="V60">
            <v>0</v>
          </cell>
        </row>
        <row r="62">
          <cell r="S62">
            <v>0</v>
          </cell>
          <cell r="U62">
            <v>0</v>
          </cell>
        </row>
        <row r="64">
          <cell r="T64">
            <v>0</v>
          </cell>
          <cell r="V64">
            <v>0</v>
          </cell>
        </row>
        <row r="66">
          <cell r="T66">
            <v>0</v>
          </cell>
          <cell r="V66">
            <v>0</v>
          </cell>
        </row>
      </sheetData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Départ Usine"/>
      <sheetName val="Menuiserie Extérieure"/>
      <sheetName val="Montage"/>
      <sheetName val="Maçonnerie"/>
      <sheetName val="Réseaux"/>
      <sheetName val="Habillage de façades"/>
      <sheetName val="Electricité"/>
      <sheetName val="Cloisons Doublage Plâtrerie"/>
      <sheetName val="Menuiseries Intérieures"/>
      <sheetName val="Côtes"/>
      <sheetName val="DPGF"/>
      <sheetName val="Départ_Usine"/>
      <sheetName val="Menuiserie_Extérieure"/>
      <sheetName val="Habillage_de_façades"/>
      <sheetName val="Cloisons_Doublage_Plâtrerie"/>
      <sheetName val="Menuiseries_Intérie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us batiments"/>
      <sheetName val="02 02"/>
      <sheetName val="04 02"/>
      <sheetName val="09 07"/>
      <sheetName val="09 09 - 09 10"/>
      <sheetName val="09 34"/>
      <sheetName val="09 60"/>
      <sheetName val="31 01 00 - 39 02"/>
      <sheetName val="31 01 02"/>
      <sheetName val="31 02 00"/>
      <sheetName val="31 03 01-02"/>
      <sheetName val="31 03 03"/>
      <sheetName val="31 03 04"/>
      <sheetName val="31 04 01"/>
      <sheetName val="31 04 04-05"/>
      <sheetName val="31 05 00"/>
      <sheetName val="31 06 00"/>
      <sheetName val="31 07 00"/>
      <sheetName val="31 09 00"/>
      <sheetName val="35 01 01"/>
      <sheetName val="35 01 02"/>
      <sheetName val="35 01 03"/>
      <sheetName val="35 01 06"/>
      <sheetName val="35 01 08"/>
      <sheetName val="35 01 09"/>
      <sheetName val="35 01 10"/>
      <sheetName val="35 02 02"/>
      <sheetName val="35 02 03"/>
      <sheetName val="35 02 05"/>
      <sheetName val="35 04 07"/>
      <sheetName val="35 05 07"/>
      <sheetName val="35 05 09"/>
      <sheetName val="36 01"/>
      <sheetName val="39 03 - 39 06"/>
      <sheetName val="39 04"/>
      <sheetName val="39 08"/>
      <sheetName val="39 10"/>
      <sheetName val="39 11"/>
      <sheetName val="39 12"/>
      <sheetName val="39 14"/>
      <sheetName val="39 15"/>
      <sheetName val="39 20"/>
      <sheetName val="39 30"/>
      <sheetName val="46 01 02"/>
      <sheetName val="46 01 03"/>
      <sheetName val="46 01 05"/>
      <sheetName val="46 01 06"/>
      <sheetName val="46 01 07"/>
      <sheetName val="49 02"/>
      <sheetName val="49 04"/>
      <sheetName val="49 05 05"/>
      <sheetName val="50 03"/>
      <sheetName val="90 00"/>
      <sheetName val="90 04"/>
      <sheetName val="90 12"/>
      <sheetName val="90 13"/>
      <sheetName val="liste_equipements"/>
      <sheetName val="BASE"/>
      <sheetName val="a.8 - recap cout fonct."/>
      <sheetName val="0 - données d'entrée"/>
      <sheetName val="liste 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4">
          <cell r="B4" t="str">
            <v>Equipement</v>
          </cell>
        </row>
        <row r="5">
          <cell r="B5" t="str">
            <v>Aérothermes</v>
          </cell>
        </row>
        <row r="6">
          <cell r="B6" t="str">
            <v>Armoire électrique</v>
          </cell>
        </row>
        <row r="7">
          <cell r="B7" t="str">
            <v>Ballon ECS</v>
          </cell>
        </row>
        <row r="8">
          <cell r="B8" t="str">
            <v>Brûleur</v>
          </cell>
        </row>
        <row r="9">
          <cell r="B9" t="str">
            <v>Capteur solaire</v>
          </cell>
        </row>
        <row r="10">
          <cell r="B10" t="str">
            <v>Chaudière</v>
          </cell>
        </row>
        <row r="11">
          <cell r="B11" t="str">
            <v>Chaudière mixte</v>
          </cell>
        </row>
        <row r="12">
          <cell r="B12" t="str">
            <v>Cheminée</v>
          </cell>
        </row>
        <row r="13">
          <cell r="B13" t="str">
            <v>Circulateur</v>
          </cell>
        </row>
        <row r="14">
          <cell r="B14" t="str">
            <v>Compresseur d'air</v>
          </cell>
        </row>
        <row r="15">
          <cell r="B15" t="str">
            <v>Compteur eau</v>
          </cell>
        </row>
        <row r="16">
          <cell r="B16" t="str">
            <v>Compteur électrique</v>
          </cell>
        </row>
        <row r="17">
          <cell r="B17" t="str">
            <v>Compteur gaz</v>
          </cell>
        </row>
        <row r="18">
          <cell r="B18" t="str">
            <v>Compteur thermique</v>
          </cell>
        </row>
        <row r="19">
          <cell r="B19" t="str">
            <v>Condenseur fumées</v>
          </cell>
        </row>
        <row r="20">
          <cell r="B20" t="str">
            <v>CTA/UTA</v>
          </cell>
        </row>
        <row r="21">
          <cell r="B21" t="str">
            <v>Disconnecteur</v>
          </cell>
        </row>
        <row r="22">
          <cell r="B22" t="str">
            <v>Echangeur</v>
          </cell>
        </row>
        <row r="23">
          <cell r="B23" t="str">
            <v>Emetteur gaz</v>
          </cell>
        </row>
        <row r="24">
          <cell r="B24" t="str">
            <v>Expansion</v>
          </cell>
        </row>
        <row r="25">
          <cell r="B25" t="str">
            <v>Filtration</v>
          </cell>
        </row>
        <row r="26">
          <cell r="B26" t="str">
            <v>Générateur ECS gaz</v>
          </cell>
        </row>
        <row r="27">
          <cell r="B27" t="str">
            <v>Groupe frigorifique</v>
          </cell>
        </row>
        <row r="28">
          <cell r="B28" t="str">
            <v>Mitigeur</v>
          </cell>
        </row>
        <row r="29">
          <cell r="B29" t="str">
            <v>Pompe</v>
          </cell>
        </row>
        <row r="30">
          <cell r="B30" t="str">
            <v>Pompe à Chaleur</v>
          </cell>
        </row>
        <row r="31">
          <cell r="B31" t="str">
            <v>Pot à boues</v>
          </cell>
        </row>
        <row r="32">
          <cell r="B32" t="str">
            <v>Préparateur ECS</v>
          </cell>
        </row>
        <row r="33">
          <cell r="B33" t="str">
            <v>Pressostat</v>
          </cell>
        </row>
        <row r="34">
          <cell r="B34" t="str">
            <v>Radiants</v>
          </cell>
        </row>
        <row r="35">
          <cell r="B35" t="str">
            <v>Radiateurs</v>
          </cell>
        </row>
        <row r="36">
          <cell r="B36" t="str">
            <v>Régulateur</v>
          </cell>
        </row>
        <row r="37">
          <cell r="B37" t="str">
            <v>Servomoteur</v>
          </cell>
        </row>
        <row r="38">
          <cell r="B38" t="str">
            <v>Split-system</v>
          </cell>
        </row>
        <row r="39">
          <cell r="B39" t="str">
            <v>Télégestion</v>
          </cell>
        </row>
        <row r="40">
          <cell r="B40" t="str">
            <v>Trait eau circuit chauffage</v>
          </cell>
        </row>
        <row r="41">
          <cell r="B41" t="str">
            <v>Trait ECS</v>
          </cell>
        </row>
        <row r="42">
          <cell r="B42" t="str">
            <v>Vanne motorisée</v>
          </cell>
        </row>
        <row r="43">
          <cell r="B43" t="str">
            <v>Ventilo-convecteurs</v>
          </cell>
        </row>
        <row r="44">
          <cell r="B44" t="str">
            <v>VMC</v>
          </cell>
        </row>
      </sheetData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PMSCAR"/>
      <sheetName val="AQPMSCAR.XLS"/>
    </sheetNames>
    <definedNames>
      <definedName name="Carto"/>
      <definedName name="Remarque"/>
      <definedName name="Sauvegarde"/>
    </defined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CARTO"/>
      <sheetName val="Tab1"/>
      <sheetName val="Tab101"/>
      <sheetName val="Reclaim"/>
      <sheetName val="Reclaim 01"/>
      <sheetName val="Marquage"/>
      <sheetName val="Marquage01"/>
      <sheetName val="Couloir"/>
      <sheetName val="Couloir01"/>
      <sheetName val="DBFiab"/>
      <sheetName val="DBFiab01"/>
      <sheetName val="Fiabilité"/>
      <sheetName val="Fiabilité01"/>
      <sheetName val="Témoin"/>
      <sheetName val="Témoin01"/>
      <sheetName val="Store"/>
      <sheetName val="Store01"/>
      <sheetName val="Granulo"/>
      <sheetName val="EWS1 (2)"/>
      <sheetName val="SAISIE"/>
    </sheetNames>
    <sheetDataSet>
      <sheetData sheetId="0"/>
      <sheetData sheetId="1">
        <row r="7">
          <cell r="B7">
            <v>9.1895866394042898</v>
          </cell>
        </row>
        <row r="17">
          <cell r="W17">
            <v>0</v>
          </cell>
          <cell r="Y17">
            <v>4.5947933197021396</v>
          </cell>
          <cell r="AA17">
            <v>45.947933197021399</v>
          </cell>
          <cell r="AC17">
            <v>78.111488342285099</v>
          </cell>
          <cell r="AE17">
            <v>0</v>
          </cell>
          <cell r="AG17">
            <v>106.120979309082</v>
          </cell>
          <cell r="AI17">
            <v>0</v>
          </cell>
        </row>
        <row r="18">
          <cell r="V18">
            <v>0</v>
          </cell>
          <cell r="X18">
            <v>0</v>
          </cell>
          <cell r="Z18">
            <v>9.1895866394042898</v>
          </cell>
          <cell r="AB18">
            <v>4.5947933197021396</v>
          </cell>
          <cell r="AD18">
            <v>27.568759918212798</v>
          </cell>
          <cell r="AE18">
            <v>2</v>
          </cell>
          <cell r="AH18">
            <v>555.52008056640602</v>
          </cell>
          <cell r="AJ18">
            <v>0</v>
          </cell>
        </row>
        <row r="19">
          <cell r="W19">
            <v>0</v>
          </cell>
          <cell r="Y19">
            <v>0</v>
          </cell>
          <cell r="AA19">
            <v>6.2893090248107901</v>
          </cell>
          <cell r="AC19">
            <v>23.0608005523681</v>
          </cell>
          <cell r="AG19">
            <v>207.86328125</v>
          </cell>
          <cell r="AI19">
            <v>0</v>
          </cell>
        </row>
        <row r="20">
          <cell r="V20">
            <v>0</v>
          </cell>
          <cell r="X20">
            <v>0</v>
          </cell>
          <cell r="Z20">
            <v>0</v>
          </cell>
          <cell r="AB20">
            <v>13.784379959106399</v>
          </cell>
          <cell r="AD20">
            <v>569.75439453125</v>
          </cell>
          <cell r="AF20">
            <v>22.9739665985107</v>
          </cell>
          <cell r="AH20">
            <v>636.72589111328102</v>
          </cell>
          <cell r="AJ20">
            <v>0</v>
          </cell>
        </row>
        <row r="21">
          <cell r="W21">
            <v>0</v>
          </cell>
          <cell r="Y21">
            <v>1.5985021591186499</v>
          </cell>
          <cell r="AA21">
            <v>0</v>
          </cell>
          <cell r="AC21">
            <v>0.266417026519775</v>
          </cell>
          <cell r="AE21">
            <v>27.568759918212798</v>
          </cell>
          <cell r="AG21">
            <v>112.605415344238</v>
          </cell>
          <cell r="AI21">
            <v>0</v>
          </cell>
        </row>
        <row r="22">
          <cell r="V22">
            <v>0</v>
          </cell>
          <cell r="X22">
            <v>0</v>
          </cell>
          <cell r="Z22">
            <v>0.84888333082198997</v>
          </cell>
          <cell r="AB22">
            <v>0.32503697276115401</v>
          </cell>
          <cell r="AD22">
            <v>45.947933197021399</v>
          </cell>
          <cell r="AF22">
            <v>16.771490097045799</v>
          </cell>
          <cell r="AH22">
            <v>0</v>
          </cell>
          <cell r="AJ22">
            <v>0</v>
          </cell>
        </row>
        <row r="23">
          <cell r="W23">
            <v>11.7013301849365</v>
          </cell>
          <cell r="Y23">
            <v>50.542728424072202</v>
          </cell>
          <cell r="AA23">
            <v>6.2893090248107901</v>
          </cell>
          <cell r="AC23">
            <v>0.28296110033989003</v>
          </cell>
          <cell r="AE23">
            <v>18.379173278808501</v>
          </cell>
          <cell r="AG23">
            <v>20.964363098144499</v>
          </cell>
          <cell r="AI23">
            <v>318.36294555664</v>
          </cell>
        </row>
        <row r="24">
          <cell r="V24">
            <v>0.42444166541099498</v>
          </cell>
          <cell r="X24">
            <v>2.92533254623413</v>
          </cell>
          <cell r="Z24">
            <v>4</v>
          </cell>
          <cell r="AB24">
            <v>1.32276192307472E-2</v>
          </cell>
          <cell r="AD24">
            <v>18.379173278808501</v>
          </cell>
          <cell r="AF24">
            <v>10.4821815490722</v>
          </cell>
          <cell r="AH24">
            <v>2016.29870605468</v>
          </cell>
          <cell r="AJ24">
            <v>0.30550402402877802</v>
          </cell>
        </row>
        <row r="25">
          <cell r="W25">
            <v>0.353701382875443</v>
          </cell>
          <cell r="Y25">
            <v>9.1895866394042898</v>
          </cell>
          <cell r="AA25">
            <v>0.97511088848114003</v>
          </cell>
          <cell r="AC25">
            <v>0</v>
          </cell>
          <cell r="AE25">
            <v>14.675054550170801</v>
          </cell>
          <cell r="AG25">
            <v>27.568759918212798</v>
          </cell>
          <cell r="AI25">
            <v>0</v>
          </cell>
        </row>
        <row r="26">
          <cell r="V26">
            <v>0</v>
          </cell>
          <cell r="X26">
            <v>0</v>
          </cell>
          <cell r="Z26">
            <v>0.21222083270549799</v>
          </cell>
          <cell r="AD26">
            <v>0.63780611753463701</v>
          </cell>
          <cell r="AF26">
            <v>2</v>
          </cell>
          <cell r="AH26">
            <v>12.306292533874499</v>
          </cell>
          <cell r="AJ26">
            <v>0.66957813501357999</v>
          </cell>
        </row>
        <row r="27">
          <cell r="W27">
            <v>0.84888333082198997</v>
          </cell>
          <cell r="Y27">
            <v>0</v>
          </cell>
          <cell r="AA27">
            <v>1.0656681060791</v>
          </cell>
          <cell r="AC27">
            <v>3</v>
          </cell>
          <cell r="AE27">
            <v>0.37688541412353499</v>
          </cell>
          <cell r="AG27">
            <v>4</v>
          </cell>
          <cell r="AI27">
            <v>9.8028707504272408</v>
          </cell>
        </row>
        <row r="28">
          <cell r="V28">
            <v>0.99036389589309604</v>
          </cell>
          <cell r="X28" t="str">
            <v>s</v>
          </cell>
          <cell r="Z28">
            <v>0</v>
          </cell>
          <cell r="AB28">
            <v>78.111488342285099</v>
          </cell>
          <cell r="AD28">
            <v>91.895866394042898</v>
          </cell>
          <cell r="AF28">
            <v>4.5947933197021396</v>
          </cell>
          <cell r="AH28">
            <v>955.08880615234295</v>
          </cell>
          <cell r="AJ28">
            <v>359.43859863281199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PIVOT"/>
      <sheetName val="MACPIVOT.XLS"/>
    </sheetNames>
    <definedNames>
      <definedName name="Button16_QuandClic"/>
    </defined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O"/>
      <sheetName val="PECMQ100"/>
    </sheetNames>
    <sheetDataSet>
      <sheetData sheetId="0">
        <row r="4">
          <cell r="F4">
            <v>0</v>
          </cell>
          <cell r="H4">
            <v>282.6494140625</v>
          </cell>
          <cell r="I4">
            <v>106.121002197265</v>
          </cell>
          <cell r="K4">
            <v>86.592033386230398</v>
          </cell>
          <cell r="M4">
            <v>210.19679260253901</v>
          </cell>
          <cell r="O4">
            <v>0</v>
          </cell>
          <cell r="Q4">
            <v>106.121002197265</v>
          </cell>
          <cell r="S4">
            <v>0</v>
          </cell>
        </row>
        <row r="5">
          <cell r="E5">
            <v>0</v>
          </cell>
          <cell r="G5" t="str">
            <v>µ</v>
          </cell>
          <cell r="I5">
            <v>6998.06396484375</v>
          </cell>
          <cell r="L5">
            <v>507.63461303710898</v>
          </cell>
          <cell r="N5">
            <v>1891.77099609375</v>
          </cell>
          <cell r="P5">
            <v>424.48388671875</v>
          </cell>
          <cell r="R5">
            <v>0</v>
          </cell>
          <cell r="T5">
            <v>55.378318786621001</v>
          </cell>
        </row>
        <row r="6">
          <cell r="F6">
            <v>0</v>
          </cell>
          <cell r="J6">
            <v>45706.8203125</v>
          </cell>
          <cell r="M6">
            <v>6748.81787109375</v>
          </cell>
          <cell r="O6">
            <v>46.191841125488203</v>
          </cell>
          <cell r="Q6">
            <v>1615.83996582031</v>
          </cell>
          <cell r="S6">
            <v>256.50851440429602</v>
          </cell>
        </row>
        <row r="7">
          <cell r="E7">
            <v>0</v>
          </cell>
          <cell r="G7">
            <v>0</v>
          </cell>
          <cell r="H7">
            <v>279.96820068359301</v>
          </cell>
          <cell r="I7">
            <v>5935.65087890625</v>
          </cell>
          <cell r="L7">
            <v>135.12649536132801</v>
          </cell>
          <cell r="N7">
            <v>47003.12890625</v>
          </cell>
          <cell r="O7">
            <v>0</v>
          </cell>
          <cell r="R7">
            <v>0</v>
          </cell>
          <cell r="T7">
            <v>15.382869720458901</v>
          </cell>
        </row>
        <row r="8">
          <cell r="J8">
            <v>1778.38598632812</v>
          </cell>
          <cell r="M8">
            <v>0</v>
          </cell>
          <cell r="Q8">
            <v>5468.3681640625</v>
          </cell>
        </row>
        <row r="9">
          <cell r="E9">
            <v>0</v>
          </cell>
        </row>
        <row r="11">
          <cell r="E11">
            <v>0</v>
          </cell>
        </row>
        <row r="13">
          <cell r="E13">
            <v>0</v>
          </cell>
        </row>
        <row r="15">
          <cell r="E15">
            <v>0</v>
          </cell>
          <cell r="G15">
            <v>0</v>
          </cell>
          <cell r="K15">
            <v>23.095920562744102</v>
          </cell>
          <cell r="P15">
            <v>0</v>
          </cell>
          <cell r="R15">
            <v>0</v>
          </cell>
          <cell r="S15">
            <v>0</v>
          </cell>
        </row>
        <row r="16">
          <cell r="F16">
            <v>1.3227620162069799E-2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Q16">
            <v>15.014060020446699</v>
          </cell>
          <cell r="T16">
            <v>0</v>
          </cell>
        </row>
        <row r="17">
          <cell r="E17">
            <v>0</v>
          </cell>
          <cell r="G17">
            <v>0</v>
          </cell>
          <cell r="I17">
            <v>106.121002197265</v>
          </cell>
          <cell r="K17">
            <v>0</v>
          </cell>
          <cell r="O17">
            <v>0</v>
          </cell>
          <cell r="P17">
            <v>26.1409893035888</v>
          </cell>
          <cell r="Q17">
            <v>112.60540008544901</v>
          </cell>
          <cell r="R17">
            <v>3.0765728950500399</v>
          </cell>
          <cell r="S17">
            <v>0</v>
          </cell>
        </row>
        <row r="18">
          <cell r="F18">
            <v>0</v>
          </cell>
          <cell r="H18">
            <v>0</v>
          </cell>
          <cell r="J18">
            <v>3.0765728950500399</v>
          </cell>
          <cell r="L18">
            <v>0</v>
          </cell>
          <cell r="O18">
            <v>0</v>
          </cell>
          <cell r="S18">
            <v>49.225170135497997</v>
          </cell>
          <cell r="T18">
            <v>83.067466735839801</v>
          </cell>
        </row>
        <row r="19">
          <cell r="E19">
            <v>0</v>
          </cell>
          <cell r="G19">
            <v>0</v>
          </cell>
          <cell r="I19">
            <v>30.028110504150298</v>
          </cell>
          <cell r="K19">
            <v>30.028110504150298</v>
          </cell>
          <cell r="P19">
            <v>163.38119506835901</v>
          </cell>
          <cell r="R19">
            <v>150.75210571289</v>
          </cell>
        </row>
      </sheetData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AMPA1"/>
      <sheetName val="MACAMPA1.XLS"/>
    </sheetNames>
    <definedNames>
      <definedName name="CoulRecyc"/>
      <definedName name="open1"/>
    </defined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CES"/>
    </sheetNames>
    <definedNames>
      <definedName name="OptionButton1_Click"/>
      <definedName name="OptionButton2_Click"/>
      <definedName name="OptionButton3_Click"/>
    </defined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FAB2"/>
      <sheetName val="MACFAB2.XLS"/>
    </sheetNames>
    <definedNames>
      <definedName name="CoulRecycFab2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1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 consommateur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Perf"/>
      <sheetName val="Limites_prestas_CS-Stade"/>
      <sheetName val="0-SYN_CS-Stade"/>
      <sheetName val="0-SYN_light_CS-Stade (2)"/>
      <sheetName val="0-SYN_détaillée_CS-Stade"/>
      <sheetName val="1-EM_CS-Stade"/>
      <sheetName val="2-GER_CS-Stade"/>
      <sheetName val="BD_EM "/>
      <sheetName val="ex_GER"/>
      <sheetName val="Liste pour onglet récap équip."/>
      <sheetName val="3-GER à effacer"/>
      <sheetName val="BD GER"/>
      <sheetName val="Marseillan_CS-coût_EM"/>
    </sheetNames>
    <sheetDataSet>
      <sheetData sheetId="0"/>
      <sheetData sheetId="1"/>
      <sheetData sheetId="2"/>
      <sheetData sheetId="3"/>
      <sheetData sheetId="4"/>
      <sheetData sheetId="5">
        <row r="1">
          <cell r="I1">
            <v>3384</v>
          </cell>
        </row>
      </sheetData>
      <sheetData sheetId="6"/>
      <sheetData sheetId="7"/>
      <sheetData sheetId="8"/>
      <sheetData sheetId="9"/>
      <sheetData sheetId="10"/>
      <sheetData sheetId="11">
        <row r="3">
          <cell r="B3">
            <v>0</v>
          </cell>
          <cell r="E3">
            <v>0</v>
          </cell>
          <cell r="H3">
            <v>0</v>
          </cell>
          <cell r="K3">
            <v>0</v>
          </cell>
          <cell r="N3">
            <v>0</v>
          </cell>
          <cell r="Q3">
            <v>0</v>
          </cell>
          <cell r="T3">
            <v>0</v>
          </cell>
          <cell r="W3">
            <v>0</v>
          </cell>
          <cell r="Z3">
            <v>0</v>
          </cell>
          <cell r="AC3">
            <v>0</v>
          </cell>
          <cell r="AF3">
            <v>0</v>
          </cell>
          <cell r="AI3">
            <v>0</v>
          </cell>
          <cell r="AL3">
            <v>0</v>
          </cell>
          <cell r="AO3">
            <v>0</v>
          </cell>
        </row>
        <row r="4">
          <cell r="B4">
            <v>0</v>
          </cell>
          <cell r="E4">
            <v>0</v>
          </cell>
          <cell r="H4">
            <v>0</v>
          </cell>
          <cell r="K4">
            <v>0</v>
          </cell>
          <cell r="N4">
            <v>0</v>
          </cell>
          <cell r="Q4">
            <v>0</v>
          </cell>
          <cell r="T4">
            <v>0</v>
          </cell>
          <cell r="W4">
            <v>0</v>
          </cell>
          <cell r="Z4">
            <v>0</v>
          </cell>
          <cell r="AC4">
            <v>0</v>
          </cell>
          <cell r="AF4">
            <v>0</v>
          </cell>
          <cell r="AI4">
            <v>0</v>
          </cell>
          <cell r="AL4">
            <v>0</v>
          </cell>
          <cell r="AO4">
            <v>0</v>
          </cell>
        </row>
        <row r="5">
          <cell r="B5" t="str">
            <v>Aménagements extérieurs</v>
          </cell>
          <cell r="E5" t="str">
            <v>Infrastructures</v>
          </cell>
          <cell r="H5" t="str">
            <v>Portes, cloisonnement</v>
          </cell>
          <cell r="K5" t="str">
            <v>Distribution principale</v>
          </cell>
          <cell r="N5" t="str">
            <v>Postes téléphoniques</v>
          </cell>
          <cell r="Q5" t="str">
            <v>Adduction d'eau potable</v>
          </cell>
          <cell r="T5" t="str">
            <v>Production de chaleur</v>
          </cell>
          <cell r="W5" t="str">
            <v>Habillage cabines et portes palières ASCENSEURS</v>
          </cell>
          <cell r="Z5" t="str">
            <v>Distribution principale</v>
          </cell>
          <cell r="AC5" t="str">
            <v>Chambres froides (cloisons)</v>
          </cell>
          <cell r="AF5" t="str">
            <v>à compléter</v>
          </cell>
          <cell r="AI5" t="str">
            <v>Paillasses sèches</v>
          </cell>
          <cell r="AL5" t="str">
            <v>Equipements médicaux</v>
          </cell>
          <cell r="AO5" t="str">
            <v>SSI :</v>
          </cell>
        </row>
        <row r="6">
          <cell r="B6" t="str">
            <v>Espaces Verts</v>
          </cell>
          <cell r="E6" t="str">
            <v>- Fondations et infrastructures</v>
          </cell>
          <cell r="H6" t="str">
            <v>- Portes automatiques</v>
          </cell>
          <cell r="K6" t="str">
            <v>- Tableau HTA</v>
          </cell>
          <cell r="N6" t="str">
            <v>DECT - Wi-fi</v>
          </cell>
          <cell r="Q6" t="str">
            <v>- Disconnecteur</v>
          </cell>
          <cell r="T6" t="str">
            <v>- Bruleur mixte</v>
          </cell>
          <cell r="W6" t="str">
            <v>Equipements de sécurité ASCENSEURS (parachute)</v>
          </cell>
          <cell r="Z6" t="str">
            <v>Distribution terminale</v>
          </cell>
          <cell r="AC6" t="str">
            <v>Chambres froides (production de froid)</v>
          </cell>
          <cell r="AF6">
            <v>0</v>
          </cell>
          <cell r="AI6" t="str">
            <v>Placards de chambres</v>
          </cell>
          <cell r="AL6" t="str">
            <v>GTL, bras réanimation, bras médicaux</v>
          </cell>
          <cell r="AO6" t="str">
            <v>Dispositifs Actionnes de Sécurité (DAS) :</v>
          </cell>
        </row>
        <row r="7">
          <cell r="B7" t="str">
            <v>Equipements extérieurs</v>
          </cell>
          <cell r="E7" t="str">
            <v>Superstructure</v>
          </cell>
          <cell r="H7" t="str">
            <v>- Blocs portes usage intensif</v>
          </cell>
          <cell r="K7" t="str">
            <v>- TGBT</v>
          </cell>
          <cell r="N7" t="str">
            <v>Réseau informatique / informatique (VDI)</v>
          </cell>
          <cell r="Q7" t="str">
            <v>- Clapets anti-retour</v>
          </cell>
          <cell r="T7" t="str">
            <v>- Chaudière bois</v>
          </cell>
          <cell r="W7" t="str">
            <v>Armoire de commande ASCENSEUR</v>
          </cell>
          <cell r="Z7" t="str">
            <v>production d'Air Médical</v>
          </cell>
          <cell r="AC7" t="str">
            <v>Hottes</v>
          </cell>
          <cell r="AF7">
            <v>0</v>
          </cell>
          <cell r="AI7" t="str">
            <v>Armoires de vestiaires</v>
          </cell>
          <cell r="AL7" t="str">
            <v>Eclairage opératoire</v>
          </cell>
          <cell r="AO7" t="str">
            <v>- clapet coupe feu</v>
          </cell>
        </row>
        <row r="8">
          <cell r="B8" t="str">
            <v>Signalétique extérieure</v>
          </cell>
          <cell r="E8" t="str">
            <v>- Superstructure et planchers</v>
          </cell>
          <cell r="H8" t="str">
            <v>- Blocs portes usage normal</v>
          </cell>
          <cell r="K8" t="str">
            <v>- TGS</v>
          </cell>
          <cell r="N8" t="str">
            <v>Equipements actifs</v>
          </cell>
          <cell r="Q8" t="str">
            <v>- Filtre à manche</v>
          </cell>
          <cell r="T8" t="str">
            <v>- Chaudière gaz</v>
          </cell>
          <cell r="W8" t="str">
            <v>Transports automatiques lourds, tortues</v>
          </cell>
          <cell r="Z8" t="str">
            <v>Production d'Air moteur</v>
          </cell>
          <cell r="AC8" t="str">
            <v>Chariots de distribution</v>
          </cell>
          <cell r="AF8">
            <v>0</v>
          </cell>
          <cell r="AI8" t="str">
            <v>Banques d'accueil</v>
          </cell>
          <cell r="AL8">
            <v>0</v>
          </cell>
          <cell r="AO8" t="str">
            <v>- autres DAS (ventouses, verrous électromagnétiques,…)</v>
          </cell>
        </row>
        <row r="9">
          <cell r="B9" t="str">
            <v>VOIRIE</v>
          </cell>
          <cell r="E9" t="str">
            <v>- Superstructure et planchers exposés aux intempéries</v>
          </cell>
          <cell r="H9" t="str">
            <v>- Châssis métallique vitrés</v>
          </cell>
          <cell r="K9" t="str">
            <v>- Transformateur HT/BT</v>
          </cell>
          <cell r="N9" t="str">
            <v>Contrôle d'accès</v>
          </cell>
          <cell r="Q9" t="str">
            <v>- Filtres à tamis</v>
          </cell>
          <cell r="T9" t="str">
            <v xml:space="preserve">- Cheminée </v>
          </cell>
          <cell r="W9" t="str">
            <v>Transports automatiques lourds, système de gestion</v>
          </cell>
          <cell r="Z9" t="str">
            <v>Production de Vide</v>
          </cell>
          <cell r="AC9" t="str">
            <v>Matériels fixes</v>
          </cell>
          <cell r="AF9">
            <v>0</v>
          </cell>
          <cell r="AI9" t="str">
            <v>Cuisine aménagée</v>
          </cell>
          <cell r="AL9">
            <v>0</v>
          </cell>
          <cell r="AO9" t="str">
            <v>CMSI + SDI + UGIS</v>
          </cell>
        </row>
        <row r="10">
          <cell r="B10" t="str">
            <v>Voirie légère (revêtement)</v>
          </cell>
          <cell r="E10" t="str">
            <v>Toiture terrasse</v>
          </cell>
          <cell r="H10" t="str">
            <v>- Quincaillerie usage intensif</v>
          </cell>
          <cell r="K10" t="str">
            <v>Distribution secondaire</v>
          </cell>
          <cell r="N10" t="str">
            <v>GTB</v>
          </cell>
          <cell r="Q10" t="str">
            <v>- Filtre désemboubeur</v>
          </cell>
          <cell r="T10" t="str">
            <v>- Circuit de récupération</v>
          </cell>
          <cell r="W10" t="str">
            <v>Transports automatiques légers, système</v>
          </cell>
          <cell r="Z10">
            <v>0</v>
          </cell>
          <cell r="AC10" t="str">
            <v>Matériels mobiles</v>
          </cell>
          <cell r="AF10">
            <v>0</v>
          </cell>
          <cell r="AI10" t="str">
            <v>Electroménager</v>
          </cell>
          <cell r="AL10">
            <v>0</v>
          </cell>
          <cell r="AO10" t="str">
            <v>Diffuseurs sonores</v>
          </cell>
        </row>
        <row r="11">
          <cell r="B11" t="str">
            <v>Voirie lourde (revêtement)</v>
          </cell>
          <cell r="E11" t="str">
            <v>- Charpente métallique</v>
          </cell>
          <cell r="H11" t="str">
            <v>- Quincaillerie usage normal</v>
          </cell>
          <cell r="K11" t="str">
            <v>- Tableau divisionnaire</v>
          </cell>
          <cell r="N11" t="str">
            <v>Appel malade</v>
          </cell>
          <cell r="Q11" t="str">
            <v>- Compteur d'eau froide</v>
          </cell>
          <cell r="T11" t="str">
            <v>- Cuve de fuel</v>
          </cell>
          <cell r="W11" t="str">
            <v>Transports automatiques légers, aiguillage</v>
          </cell>
          <cell r="Z11">
            <v>0</v>
          </cell>
          <cell r="AC11">
            <v>0</v>
          </cell>
          <cell r="AF11">
            <v>0</v>
          </cell>
          <cell r="AI11">
            <v>0</v>
          </cell>
          <cell r="AL11">
            <v>0</v>
          </cell>
          <cell r="AO11" t="str">
            <v>Détecteurs</v>
          </cell>
        </row>
        <row r="12">
          <cell r="B12" t="str">
            <v>Signalisation horizontale</v>
          </cell>
          <cell r="E12" t="str">
            <v>- Traitement antirouille charpente métallique par peinture</v>
          </cell>
          <cell r="H12" t="str">
            <v>- Plinthes, main courante</v>
          </cell>
          <cell r="K12" t="str">
            <v>- Chemin de câble et câblerie</v>
          </cell>
          <cell r="N12" t="str">
            <v>Anti fugue</v>
          </cell>
          <cell r="Q12" t="str">
            <v>- Adoucisseur</v>
          </cell>
          <cell r="T12" t="str">
            <v>- Calorifuge des réseaux</v>
          </cell>
          <cell r="W12" t="str">
            <v>Transports automatiques légers, gares</v>
          </cell>
          <cell r="Z12">
            <v>0</v>
          </cell>
          <cell r="AC12">
            <v>0</v>
          </cell>
          <cell r="AF12">
            <v>0</v>
          </cell>
          <cell r="AI12">
            <v>0</v>
          </cell>
          <cell r="AL12">
            <v>0</v>
          </cell>
          <cell r="AO12" t="str">
            <v>Distribution SSI (câblage)</v>
          </cell>
        </row>
        <row r="13">
          <cell r="B13" t="str">
            <v>Signalisation verticale</v>
          </cell>
          <cell r="E13" t="str">
            <v>- Traitement antirouille charpente métallique galvanisée</v>
          </cell>
          <cell r="H13" t="str">
            <v>- Peinture de protection sur plinthes, main courante</v>
          </cell>
          <cell r="K13" t="str">
            <v>- Petit appareillage</v>
          </cell>
          <cell r="N13" t="str">
            <v>Réception TV, radio : infrastructures</v>
          </cell>
          <cell r="Q13" t="str">
            <v>- Vanne et robinetterie</v>
          </cell>
          <cell r="T13" t="str">
            <v>- Filtre à manche</v>
          </cell>
          <cell r="W13" t="str">
            <v>Transports automatiques légers, cartouches</v>
          </cell>
          <cell r="Z13">
            <v>0</v>
          </cell>
          <cell r="AC13">
            <v>0</v>
          </cell>
          <cell r="AF13">
            <v>0</v>
          </cell>
          <cell r="AI13">
            <v>0</v>
          </cell>
          <cell r="AL13">
            <v>0</v>
          </cell>
          <cell r="AO13" t="str">
            <v>Désenfumage :</v>
          </cell>
        </row>
        <row r="14">
          <cell r="B14" t="str">
            <v>Clôture</v>
          </cell>
          <cell r="E14" t="str">
            <v>- Complexe étanche végétalisé / dalles sur plots / terrasses jardins</v>
          </cell>
          <cell r="H14" t="str">
            <v>- Doublage par panneaux de polystyrène</v>
          </cell>
          <cell r="K14" t="str">
            <v>- Accessoires de mise à la terre</v>
          </cell>
          <cell r="N14" t="str">
            <v>Réception TV, radio : équipements actifs</v>
          </cell>
          <cell r="Q14" t="str">
            <v>- Pompes</v>
          </cell>
          <cell r="T14" t="str">
            <v>- Filtres à tamis</v>
          </cell>
          <cell r="W14" t="str">
            <v>Nacelles de nettoyage</v>
          </cell>
          <cell r="Z14">
            <v>0</v>
          </cell>
          <cell r="AC14">
            <v>0</v>
          </cell>
          <cell r="AF14">
            <v>0</v>
          </cell>
          <cell r="AI14">
            <v>0</v>
          </cell>
          <cell r="AL14">
            <v>0</v>
          </cell>
          <cell r="AO14" t="str">
            <v>- gaines de désenfumage</v>
          </cell>
        </row>
        <row r="15">
          <cell r="B15" t="str">
            <v>Portes et Portails manuels</v>
          </cell>
          <cell r="E15" t="str">
            <v>- Complexe étanche accessible véhicules lourds</v>
          </cell>
          <cell r="H15" t="str">
            <v>- Cloisons et habillage par carreaux de plâtre</v>
          </cell>
          <cell r="K15" t="str">
            <v>- Batteries de condensateur</v>
          </cell>
          <cell r="N15" t="str">
            <v>Sonorisation</v>
          </cell>
          <cell r="Q15" t="str">
            <v>Production et distribution d'ECS</v>
          </cell>
          <cell r="T15" t="str">
            <v>- Filtre désemboubeur</v>
          </cell>
          <cell r="W15">
            <v>0</v>
          </cell>
          <cell r="Z15">
            <v>0</v>
          </cell>
          <cell r="AC15">
            <v>0</v>
          </cell>
          <cell r="AF15">
            <v>0</v>
          </cell>
          <cell r="AI15">
            <v>0</v>
          </cell>
          <cell r="AL15">
            <v>0</v>
          </cell>
          <cell r="AO15" t="str">
            <v>- ventilateurs de désenfumage</v>
          </cell>
        </row>
        <row r="16">
          <cell r="B16" t="str">
            <v>Portes et Portails motorisés</v>
          </cell>
          <cell r="E16" t="str">
            <v>- Couverture bac alu</v>
          </cell>
          <cell r="H16" t="str">
            <v>- Cloisons en plaques de plâtre sur ossature métallique</v>
          </cell>
          <cell r="K16" t="str">
            <v>- Chargeur de batteries</v>
          </cell>
          <cell r="N16" t="str">
            <v>Videosurveillance</v>
          </cell>
          <cell r="Q16" t="str">
            <v>- Production ECS locale électrique instantanée</v>
          </cell>
          <cell r="T16" t="str">
            <v>- Compteur d'énergie</v>
          </cell>
          <cell r="W16">
            <v>0</v>
          </cell>
          <cell r="Z16">
            <v>0</v>
          </cell>
          <cell r="AC16">
            <v>0</v>
          </cell>
          <cell r="AF16">
            <v>0</v>
          </cell>
          <cell r="AI16">
            <v>0</v>
          </cell>
          <cell r="AL16">
            <v>0</v>
          </cell>
          <cell r="AO16" t="str">
            <v>- coffrets de relayage</v>
          </cell>
        </row>
        <row r="17">
          <cell r="B17" t="str">
            <v>RESEAUX DIVERS</v>
          </cell>
          <cell r="E17" t="str">
            <v>- Couverture bac acier</v>
          </cell>
          <cell r="H17" t="str">
            <v>- Peinture murs</v>
          </cell>
          <cell r="K17" t="str">
            <v>Secours électrique</v>
          </cell>
          <cell r="N17">
            <v>0</v>
          </cell>
          <cell r="Q17" t="str">
            <v>- Ballon ECS tampon ou de stockage</v>
          </cell>
          <cell r="T17" t="str">
            <v>- Réseau de distribution d'eau chaude</v>
          </cell>
          <cell r="W17">
            <v>0</v>
          </cell>
          <cell r="Z17">
            <v>0</v>
          </cell>
          <cell r="AC17">
            <v>0</v>
          </cell>
          <cell r="AF17">
            <v>0</v>
          </cell>
          <cell r="AI17">
            <v>0</v>
          </cell>
          <cell r="AL17">
            <v>0</v>
          </cell>
          <cell r="AO17" t="str">
            <v>- volets d'amenée d'air et d'extraction de désenfumage</v>
          </cell>
        </row>
        <row r="18">
          <cell r="B18" t="str">
            <v>Arrosage automatique</v>
          </cell>
          <cell r="E18" t="str">
            <v>- Couvertures feuilles de zinc ou cuivre</v>
          </cell>
          <cell r="H18" t="str">
            <v>- Façade de gaine, trappes de visite</v>
          </cell>
          <cell r="K18" t="str">
            <v>- Groupe électrogène</v>
          </cell>
          <cell r="N18">
            <v>0</v>
          </cell>
          <cell r="Q18" t="str">
            <v>- Echangeur ECS</v>
          </cell>
          <cell r="T18" t="str">
            <v>- Pompes</v>
          </cell>
          <cell r="W18">
            <v>0</v>
          </cell>
          <cell r="Z18">
            <v>0</v>
          </cell>
          <cell r="AC18">
            <v>0</v>
          </cell>
          <cell r="AF18">
            <v>0</v>
          </cell>
          <cell r="AI18">
            <v>0</v>
          </cell>
          <cell r="AL18">
            <v>0</v>
          </cell>
          <cell r="AO18">
            <v>0</v>
          </cell>
        </row>
        <row r="19">
          <cell r="B19" t="str">
            <v>Réseaux EP, EU, EV</v>
          </cell>
          <cell r="E19" t="str">
            <v>Façades et menuiseries extérieures</v>
          </cell>
          <cell r="H19" t="str">
            <v>Plafonds - Faux plafonds</v>
          </cell>
          <cell r="K19" t="str">
            <v>- Onduleurs (fonction de la criticité)</v>
          </cell>
          <cell r="N19">
            <v>0</v>
          </cell>
          <cell r="Q19" t="str">
            <v>- Tuyauterie ECS</v>
          </cell>
          <cell r="T19" t="str">
            <v>Terminaux</v>
          </cell>
          <cell r="W19">
            <v>0</v>
          </cell>
          <cell r="Z19">
            <v>0</v>
          </cell>
          <cell r="AC19">
            <v>0</v>
          </cell>
          <cell r="AF19">
            <v>0</v>
          </cell>
          <cell r="AI19">
            <v>0</v>
          </cell>
          <cell r="AL19">
            <v>0</v>
          </cell>
          <cell r="AO19">
            <v>0</v>
          </cell>
        </row>
        <row r="20">
          <cell r="B20" t="str">
            <v>Fosse de séparation des hydrocarbures</v>
          </cell>
          <cell r="E20" t="str">
            <v>- Menuiseries extérieures (dormants et ouvrants)</v>
          </cell>
          <cell r="H20" t="str">
            <v>- Plafonds étanches</v>
          </cell>
          <cell r="K20" t="str">
            <v>Eclairage intérieur</v>
          </cell>
          <cell r="N20">
            <v>0</v>
          </cell>
          <cell r="Q20" t="str">
            <v>- Pompes</v>
          </cell>
          <cell r="T20" t="str">
            <v>- Terminaux eau chaude (radiateurs)</v>
          </cell>
          <cell r="W20">
            <v>0</v>
          </cell>
          <cell r="Z20">
            <v>0</v>
          </cell>
          <cell r="AC20">
            <v>0</v>
          </cell>
          <cell r="AF20">
            <v>0</v>
          </cell>
          <cell r="AI20">
            <v>0</v>
          </cell>
          <cell r="AL20">
            <v>0</v>
          </cell>
          <cell r="AO20">
            <v>0</v>
          </cell>
        </row>
        <row r="21">
          <cell r="B21" t="str">
            <v>Pompes de relevage</v>
          </cell>
          <cell r="E21" t="str">
            <v>- Menuiseries ext. Joint d'étanchéité</v>
          </cell>
          <cell r="H21" t="str">
            <v>- Plafonds minérales</v>
          </cell>
          <cell r="K21" t="str">
            <v>- Eclairage intérieur (selon le type)</v>
          </cell>
          <cell r="N21">
            <v>0</v>
          </cell>
          <cell r="Q21" t="str">
            <v>Appareils sanitaires</v>
          </cell>
          <cell r="T21" t="str">
            <v>- Terminaux froids (ventilo-convecteurs)</v>
          </cell>
          <cell r="W21">
            <v>0</v>
          </cell>
          <cell r="Z21">
            <v>0</v>
          </cell>
          <cell r="AC21">
            <v>0</v>
          </cell>
          <cell r="AF21">
            <v>0</v>
          </cell>
          <cell r="AI21">
            <v>0</v>
          </cell>
          <cell r="AL21">
            <v>0</v>
          </cell>
          <cell r="AO21">
            <v>0</v>
          </cell>
        </row>
        <row r="22">
          <cell r="B22">
            <v>0</v>
          </cell>
          <cell r="E22" t="str">
            <v>- Menuiseries ext. joints périphériques</v>
          </cell>
          <cell r="H22" t="str">
            <v>- Plafonds métalliques</v>
          </cell>
          <cell r="K22" t="str">
            <v>- Eclairage de sécurité</v>
          </cell>
          <cell r="N22">
            <v>0</v>
          </cell>
          <cell r="Q22" t="str">
            <v>cuvettes WC, lavabos</v>
          </cell>
          <cell r="T22" t="str">
            <v xml:space="preserve"> Vanne régulation</v>
          </cell>
          <cell r="W22">
            <v>0</v>
          </cell>
          <cell r="Z22">
            <v>0</v>
          </cell>
          <cell r="AC22">
            <v>0</v>
          </cell>
          <cell r="AF22">
            <v>0</v>
          </cell>
          <cell r="AI22">
            <v>0</v>
          </cell>
          <cell r="AL22">
            <v>0</v>
          </cell>
          <cell r="AO22">
            <v>0</v>
          </cell>
        </row>
        <row r="23">
          <cell r="B23">
            <v>0</v>
          </cell>
          <cell r="E23" t="str">
            <v>- Menuiseries ext. Vitrages</v>
          </cell>
          <cell r="H23" t="str">
            <v>- Peinture plafonds</v>
          </cell>
          <cell r="K23" t="str">
            <v>- Eclairage d’image de marque (totem, enseignes,...)</v>
          </cell>
          <cell r="N23">
            <v>0</v>
          </cell>
          <cell r="Q23" t="str">
            <v>Robinetterie</v>
          </cell>
          <cell r="T23" t="str">
            <v>- Convecteurs électriques / aérothermes électriques</v>
          </cell>
          <cell r="W23">
            <v>0</v>
          </cell>
          <cell r="Z23">
            <v>0</v>
          </cell>
          <cell r="AC23">
            <v>0</v>
          </cell>
          <cell r="AF23">
            <v>0</v>
          </cell>
          <cell r="AI23">
            <v>0</v>
          </cell>
          <cell r="AL23">
            <v>0</v>
          </cell>
          <cell r="AO23">
            <v>0</v>
          </cell>
        </row>
        <row r="24">
          <cell r="B24">
            <v>0</v>
          </cell>
          <cell r="E24" t="str">
            <v>- Mext. quincaillerie</v>
          </cell>
          <cell r="H24" t="str">
            <v>- Toile de verre</v>
          </cell>
          <cell r="K24" t="str">
            <v>Eclairage extérieur</v>
          </cell>
          <cell r="N24">
            <v>0</v>
          </cell>
          <cell r="Q24">
            <v>0</v>
          </cell>
          <cell r="T24" t="str">
            <v>Production de froid</v>
          </cell>
          <cell r="W24">
            <v>0</v>
          </cell>
          <cell r="Z24">
            <v>0</v>
          </cell>
          <cell r="AC24">
            <v>0</v>
          </cell>
          <cell r="AF24">
            <v>0</v>
          </cell>
          <cell r="AI24">
            <v>0</v>
          </cell>
          <cell r="AL24">
            <v>0</v>
          </cell>
          <cell r="AO24">
            <v>0</v>
          </cell>
        </row>
        <row r="25">
          <cell r="B25">
            <v>0</v>
          </cell>
          <cell r="E25" t="str">
            <v>- Mext. Habillage extérieur</v>
          </cell>
          <cell r="H25" t="str">
            <v>Sols</v>
          </cell>
          <cell r="K25" t="str">
            <v>- Borne d'éclairage extérieur - projecteurs</v>
          </cell>
          <cell r="N25">
            <v>0</v>
          </cell>
          <cell r="Q25">
            <v>0</v>
          </cell>
          <cell r="T25" t="str">
            <v>- Groupe de production d'eau glacée</v>
          </cell>
          <cell r="W25">
            <v>0</v>
          </cell>
          <cell r="Z25">
            <v>0</v>
          </cell>
          <cell r="AC25">
            <v>0</v>
          </cell>
          <cell r="AF25">
            <v>0</v>
          </cell>
          <cell r="AI25">
            <v>0</v>
          </cell>
          <cell r="AL25">
            <v>0</v>
          </cell>
          <cell r="AO25">
            <v>0</v>
          </cell>
        </row>
        <row r="26">
          <cell r="B26">
            <v>0</v>
          </cell>
          <cell r="E26" t="str">
            <v>- Mext. Motorisation volet roulant</v>
          </cell>
          <cell r="H26" t="str">
            <v>- Sols PVC, fort trafic</v>
          </cell>
          <cell r="K26" t="str">
            <v>- Feu de balisage</v>
          </cell>
          <cell r="N26">
            <v>0</v>
          </cell>
          <cell r="Q26">
            <v>0</v>
          </cell>
          <cell r="T26" t="str">
            <v>- Echangeur eau glacée</v>
          </cell>
          <cell r="W26">
            <v>0</v>
          </cell>
          <cell r="Z26">
            <v>0</v>
          </cell>
          <cell r="AC26">
            <v>0</v>
          </cell>
          <cell r="AF26">
            <v>0</v>
          </cell>
          <cell r="AI26">
            <v>0</v>
          </cell>
          <cell r="AL26">
            <v>0</v>
          </cell>
          <cell r="AO26">
            <v>0</v>
          </cell>
        </row>
        <row r="27">
          <cell r="B27">
            <v>0</v>
          </cell>
          <cell r="E27" t="str">
            <v>- Volet roulant</v>
          </cell>
          <cell r="H27" t="str">
            <v>- Sols PVC, faible trafic</v>
          </cell>
          <cell r="K27" t="str">
            <v>- Mat de projecteur</v>
          </cell>
          <cell r="N27">
            <v>0</v>
          </cell>
          <cell r="Q27">
            <v>0</v>
          </cell>
          <cell r="T27" t="str">
            <v>- Bouteille de mélange</v>
          </cell>
          <cell r="W27">
            <v>0</v>
          </cell>
          <cell r="Z27">
            <v>0</v>
          </cell>
          <cell r="AC27">
            <v>0</v>
          </cell>
          <cell r="AF27">
            <v>0</v>
          </cell>
          <cell r="AI27">
            <v>0</v>
          </cell>
          <cell r="AL27">
            <v>0</v>
          </cell>
          <cell r="AO27">
            <v>0</v>
          </cell>
        </row>
        <row r="28">
          <cell r="B28">
            <v>0</v>
          </cell>
          <cell r="E28" t="str">
            <v>- Bardages, vêture</v>
          </cell>
          <cell r="H28" t="str">
            <v>- Faïence</v>
          </cell>
          <cell r="K28" t="str">
            <v>Autres</v>
          </cell>
          <cell r="N28">
            <v>0</v>
          </cell>
          <cell r="Q28">
            <v>0</v>
          </cell>
          <cell r="T28" t="str">
            <v>- Pompes réseau</v>
          </cell>
          <cell r="W28">
            <v>0</v>
          </cell>
          <cell r="Z28">
            <v>0</v>
          </cell>
          <cell r="AC28">
            <v>0</v>
          </cell>
          <cell r="AF28">
            <v>0</v>
          </cell>
          <cell r="AI28">
            <v>0</v>
          </cell>
          <cell r="AL28">
            <v>0</v>
          </cell>
          <cell r="AO28">
            <v>0</v>
          </cell>
        </row>
        <row r="29">
          <cell r="B29">
            <v>0</v>
          </cell>
          <cell r="E29" t="str">
            <v>- Enduit de façade</v>
          </cell>
          <cell r="H29" t="str">
            <v>- Carrelage</v>
          </cell>
          <cell r="K29" t="str">
            <v>Accessoires de mise à la terre</v>
          </cell>
          <cell r="N29">
            <v>0</v>
          </cell>
          <cell r="Q29">
            <v>0</v>
          </cell>
          <cell r="T29" t="str">
            <v>- Réseau de distribution d'eau glacée</v>
          </cell>
          <cell r="W29">
            <v>0</v>
          </cell>
          <cell r="Z29">
            <v>0</v>
          </cell>
          <cell r="AC29">
            <v>0</v>
          </cell>
          <cell r="AF29">
            <v>0</v>
          </cell>
          <cell r="AI29">
            <v>0</v>
          </cell>
          <cell r="AL29">
            <v>0</v>
          </cell>
          <cell r="AO29">
            <v>0</v>
          </cell>
        </row>
        <row r="30">
          <cell r="B30">
            <v>0</v>
          </cell>
          <cell r="E30" t="str">
            <v>- Nettoyage de façade</v>
          </cell>
          <cell r="H30" t="str">
            <v>- Peinture de sol</v>
          </cell>
          <cell r="K30" t="str">
            <v>Paratonnerre</v>
          </cell>
          <cell r="N30">
            <v>0</v>
          </cell>
          <cell r="Q30">
            <v>0</v>
          </cell>
          <cell r="T30" t="str">
            <v>- Split system</v>
          </cell>
          <cell r="W30">
            <v>0</v>
          </cell>
          <cell r="Z30">
            <v>0</v>
          </cell>
          <cell r="AC30">
            <v>0</v>
          </cell>
          <cell r="AF30">
            <v>0</v>
          </cell>
          <cell r="AI30">
            <v>0</v>
          </cell>
          <cell r="AL30">
            <v>0</v>
          </cell>
          <cell r="AO30">
            <v>0</v>
          </cell>
        </row>
        <row r="31">
          <cell r="B31">
            <v>0</v>
          </cell>
          <cell r="E31" t="str">
            <v>- Isolation en façade extérieure</v>
          </cell>
          <cell r="H31" t="str">
            <v>- Résine de sol</v>
          </cell>
          <cell r="K31">
            <v>0</v>
          </cell>
          <cell r="N31">
            <v>0</v>
          </cell>
          <cell r="Q31">
            <v>0</v>
          </cell>
          <cell r="T31" t="str">
            <v>Traitement d'air</v>
          </cell>
          <cell r="W31">
            <v>0</v>
          </cell>
          <cell r="Z31">
            <v>0</v>
          </cell>
          <cell r="AC31">
            <v>0</v>
          </cell>
          <cell r="AF31">
            <v>0</v>
          </cell>
          <cell r="AI31">
            <v>0</v>
          </cell>
          <cell r="AL31">
            <v>0</v>
          </cell>
          <cell r="AO31">
            <v>0</v>
          </cell>
        </row>
        <row r="32">
          <cell r="B32">
            <v>0</v>
          </cell>
          <cell r="E32" t="str">
            <v>- Brise soleil</v>
          </cell>
          <cell r="H32" t="str">
            <v>Signalétique intérieure</v>
          </cell>
          <cell r="K32">
            <v>0</v>
          </cell>
          <cell r="N32">
            <v>0</v>
          </cell>
          <cell r="Q32">
            <v>0</v>
          </cell>
          <cell r="T32" t="str">
            <v>- CTA</v>
          </cell>
          <cell r="W32">
            <v>0</v>
          </cell>
          <cell r="Z32">
            <v>0</v>
          </cell>
          <cell r="AC32">
            <v>0</v>
          </cell>
          <cell r="AF32">
            <v>0</v>
          </cell>
          <cell r="AI32">
            <v>0</v>
          </cell>
          <cell r="AL32">
            <v>0</v>
          </cell>
          <cell r="AO32">
            <v>0</v>
          </cell>
        </row>
        <row r="33">
          <cell r="B33">
            <v>0</v>
          </cell>
          <cell r="E33" t="str">
            <v>- Murs rideaux, structure métallique</v>
          </cell>
          <cell r="H33" t="str">
            <v>- Plaques et panneaux sérigraphiés</v>
          </cell>
          <cell r="K33">
            <v>0</v>
          </cell>
          <cell r="N33">
            <v>0</v>
          </cell>
          <cell r="Q33">
            <v>0</v>
          </cell>
          <cell r="T33" t="str">
            <v>Humidificateurs</v>
          </cell>
          <cell r="W33">
            <v>0</v>
          </cell>
          <cell r="Z33">
            <v>0</v>
          </cell>
          <cell r="AC33">
            <v>0</v>
          </cell>
          <cell r="AF33">
            <v>0</v>
          </cell>
          <cell r="AI33">
            <v>0</v>
          </cell>
          <cell r="AL33">
            <v>0</v>
          </cell>
          <cell r="AO33">
            <v>0</v>
          </cell>
        </row>
        <row r="34">
          <cell r="B34">
            <v>0</v>
          </cell>
          <cell r="E34" t="str">
            <v>- Murs rideaux, vitrages</v>
          </cell>
          <cell r="H34" t="str">
            <v>Peinture murs</v>
          </cell>
          <cell r="K34">
            <v>0</v>
          </cell>
          <cell r="N34">
            <v>0</v>
          </cell>
          <cell r="Q34">
            <v>0</v>
          </cell>
          <cell r="T34" t="str">
            <v>Traitement d'air</v>
          </cell>
          <cell r="W34">
            <v>0</v>
          </cell>
          <cell r="Z34">
            <v>0</v>
          </cell>
          <cell r="AC34">
            <v>0</v>
          </cell>
          <cell r="AF34">
            <v>0</v>
          </cell>
          <cell r="AI34">
            <v>0</v>
          </cell>
          <cell r="AL34">
            <v>0</v>
          </cell>
          <cell r="AO34">
            <v>0</v>
          </cell>
        </row>
        <row r="35">
          <cell r="B35">
            <v>0</v>
          </cell>
          <cell r="E35" t="str">
            <v>- Murs rideaux, joints d'étanchéité</v>
          </cell>
          <cell r="H35" t="str">
            <v>Signalétique intérieure</v>
          </cell>
          <cell r="K35">
            <v>0</v>
          </cell>
          <cell r="N35">
            <v>0</v>
          </cell>
          <cell r="Q35">
            <v>0</v>
          </cell>
          <cell r="T35" t="str">
            <v>- CTA</v>
          </cell>
          <cell r="W35">
            <v>0</v>
          </cell>
          <cell r="Z35">
            <v>0</v>
          </cell>
          <cell r="AC35">
            <v>0</v>
          </cell>
          <cell r="AF35">
            <v>0</v>
          </cell>
          <cell r="AI35">
            <v>0</v>
          </cell>
          <cell r="AL35">
            <v>0</v>
          </cell>
          <cell r="AO35">
            <v>0</v>
          </cell>
        </row>
        <row r="36">
          <cell r="B36">
            <v>0</v>
          </cell>
          <cell r="E36">
            <v>0</v>
          </cell>
          <cell r="H36" t="str">
            <v>Plaques et panneaux sérigraphiés</v>
          </cell>
          <cell r="K36">
            <v>0</v>
          </cell>
          <cell r="N36">
            <v>0</v>
          </cell>
          <cell r="Q36">
            <v>0</v>
          </cell>
          <cell r="T36" t="str">
            <v>- Gaine aéraulique</v>
          </cell>
          <cell r="W36">
            <v>0</v>
          </cell>
          <cell r="Z36">
            <v>0</v>
          </cell>
          <cell r="AC36">
            <v>0</v>
          </cell>
          <cell r="AF36">
            <v>0</v>
          </cell>
          <cell r="AI36">
            <v>0</v>
          </cell>
          <cell r="AL36">
            <v>0</v>
          </cell>
          <cell r="AO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  <cell r="K37">
            <v>0</v>
          </cell>
          <cell r="N37">
            <v>0</v>
          </cell>
          <cell r="Q37">
            <v>0</v>
          </cell>
          <cell r="T37" t="str">
            <v>- Piège à son</v>
          </cell>
          <cell r="W37">
            <v>0</v>
          </cell>
          <cell r="Z37">
            <v>0</v>
          </cell>
          <cell r="AC37">
            <v>0</v>
          </cell>
          <cell r="AF37">
            <v>0</v>
          </cell>
          <cell r="AI37">
            <v>0</v>
          </cell>
          <cell r="AL37">
            <v>0</v>
          </cell>
          <cell r="AO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  <cell r="K38">
            <v>0</v>
          </cell>
          <cell r="N38">
            <v>0</v>
          </cell>
          <cell r="Q38">
            <v>0</v>
          </cell>
          <cell r="T38" t="str">
            <v>- Grilles</v>
          </cell>
          <cell r="W38">
            <v>0</v>
          </cell>
          <cell r="Z38">
            <v>0</v>
          </cell>
          <cell r="AC38">
            <v>0</v>
          </cell>
          <cell r="AF38">
            <v>0</v>
          </cell>
          <cell r="AI38">
            <v>0</v>
          </cell>
          <cell r="AL38">
            <v>0</v>
          </cell>
          <cell r="AO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  <cell r="K39">
            <v>0</v>
          </cell>
          <cell r="N39">
            <v>0</v>
          </cell>
          <cell r="Q39">
            <v>0</v>
          </cell>
          <cell r="T39" t="str">
            <v>- Vanne de régulation</v>
          </cell>
          <cell r="W39">
            <v>0</v>
          </cell>
          <cell r="Z39">
            <v>0</v>
          </cell>
          <cell r="AC39">
            <v>0</v>
          </cell>
          <cell r="AF39">
            <v>0</v>
          </cell>
          <cell r="AI39">
            <v>0</v>
          </cell>
          <cell r="AL39">
            <v>0</v>
          </cell>
          <cell r="AO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  <cell r="K40">
            <v>0</v>
          </cell>
          <cell r="N40">
            <v>0</v>
          </cell>
          <cell r="Q40">
            <v>0</v>
          </cell>
          <cell r="T40" t="str">
            <v>- Ventilateur d'extraction</v>
          </cell>
          <cell r="W40">
            <v>0</v>
          </cell>
          <cell r="Z40">
            <v>0</v>
          </cell>
          <cell r="AC40">
            <v>0</v>
          </cell>
          <cell r="AF40">
            <v>0</v>
          </cell>
          <cell r="AI40">
            <v>0</v>
          </cell>
          <cell r="AL40">
            <v>0</v>
          </cell>
          <cell r="AO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  <cell r="K41">
            <v>0</v>
          </cell>
          <cell r="N41">
            <v>0</v>
          </cell>
          <cell r="Q41">
            <v>0</v>
          </cell>
          <cell r="T41" t="str">
            <v>- Variateur de fréquence</v>
          </cell>
          <cell r="W41">
            <v>0</v>
          </cell>
          <cell r="Z41">
            <v>0</v>
          </cell>
          <cell r="AC41">
            <v>0</v>
          </cell>
          <cell r="AF41">
            <v>0</v>
          </cell>
          <cell r="AI41">
            <v>0</v>
          </cell>
          <cell r="AL41">
            <v>0</v>
          </cell>
          <cell r="AO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  <cell r="K42">
            <v>0</v>
          </cell>
          <cell r="N42">
            <v>0</v>
          </cell>
          <cell r="Q42">
            <v>0</v>
          </cell>
          <cell r="T42" t="str">
            <v>- Centrale de détection CO</v>
          </cell>
          <cell r="W42">
            <v>0</v>
          </cell>
          <cell r="Z42">
            <v>0</v>
          </cell>
          <cell r="AC42">
            <v>0</v>
          </cell>
          <cell r="AF42">
            <v>0</v>
          </cell>
          <cell r="AI42">
            <v>0</v>
          </cell>
          <cell r="AL42">
            <v>0</v>
          </cell>
          <cell r="AO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  <cell r="K43">
            <v>0</v>
          </cell>
          <cell r="N43">
            <v>0</v>
          </cell>
          <cell r="Q43">
            <v>0</v>
          </cell>
          <cell r="T43" t="str">
            <v>- Extracteurs</v>
          </cell>
          <cell r="W43">
            <v>0</v>
          </cell>
          <cell r="Z43">
            <v>0</v>
          </cell>
          <cell r="AC43">
            <v>0</v>
          </cell>
          <cell r="AF43">
            <v>0</v>
          </cell>
          <cell r="AI43">
            <v>0</v>
          </cell>
          <cell r="AL43">
            <v>0</v>
          </cell>
          <cell r="AO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  <cell r="K44">
            <v>0</v>
          </cell>
          <cell r="N44">
            <v>0</v>
          </cell>
          <cell r="Q44">
            <v>0</v>
          </cell>
          <cell r="T44" t="str">
            <v>- Boites terminales à débit variable</v>
          </cell>
          <cell r="W44">
            <v>0</v>
          </cell>
          <cell r="Z44">
            <v>0</v>
          </cell>
          <cell r="AC44">
            <v>0</v>
          </cell>
          <cell r="AF44">
            <v>0</v>
          </cell>
          <cell r="AI44">
            <v>0</v>
          </cell>
          <cell r="AL44">
            <v>0</v>
          </cell>
          <cell r="AO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  <cell r="K45">
            <v>0</v>
          </cell>
          <cell r="N45">
            <v>0</v>
          </cell>
          <cell r="Q45">
            <v>0</v>
          </cell>
          <cell r="T45" t="str">
            <v>- Plafond filtrant</v>
          </cell>
          <cell r="W45">
            <v>0</v>
          </cell>
          <cell r="Z45">
            <v>0</v>
          </cell>
          <cell r="AC45">
            <v>0</v>
          </cell>
          <cell r="AF45">
            <v>0</v>
          </cell>
          <cell r="AI45">
            <v>0</v>
          </cell>
          <cell r="AL45">
            <v>0</v>
          </cell>
          <cell r="AO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  <cell r="K46">
            <v>0</v>
          </cell>
          <cell r="N46">
            <v>0</v>
          </cell>
          <cell r="Q46">
            <v>0</v>
          </cell>
          <cell r="T46">
            <v>0</v>
          </cell>
          <cell r="W46">
            <v>0</v>
          </cell>
          <cell r="Z46">
            <v>0</v>
          </cell>
          <cell r="AC46">
            <v>0</v>
          </cell>
          <cell r="AF46">
            <v>0</v>
          </cell>
          <cell r="AI46">
            <v>0</v>
          </cell>
          <cell r="AL46">
            <v>0</v>
          </cell>
          <cell r="AO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  <cell r="K47">
            <v>0</v>
          </cell>
          <cell r="N47">
            <v>0</v>
          </cell>
          <cell r="Q47">
            <v>0</v>
          </cell>
          <cell r="T47">
            <v>0</v>
          </cell>
          <cell r="W47">
            <v>0</v>
          </cell>
          <cell r="Z47">
            <v>0</v>
          </cell>
          <cell r="AC47">
            <v>0</v>
          </cell>
          <cell r="AF47">
            <v>0</v>
          </cell>
          <cell r="AI47">
            <v>0</v>
          </cell>
          <cell r="AL47">
            <v>0</v>
          </cell>
          <cell r="AO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  <cell r="K48">
            <v>0</v>
          </cell>
          <cell r="N48">
            <v>0</v>
          </cell>
          <cell r="Q48">
            <v>0</v>
          </cell>
          <cell r="T48">
            <v>0</v>
          </cell>
          <cell r="W48">
            <v>0</v>
          </cell>
          <cell r="Z48">
            <v>0</v>
          </cell>
          <cell r="AC48">
            <v>0</v>
          </cell>
          <cell r="AF48">
            <v>0</v>
          </cell>
          <cell r="AI48">
            <v>0</v>
          </cell>
          <cell r="AL48">
            <v>0</v>
          </cell>
          <cell r="AO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  <cell r="K49">
            <v>0</v>
          </cell>
          <cell r="N49">
            <v>0</v>
          </cell>
          <cell r="Q49">
            <v>0</v>
          </cell>
          <cell r="T49">
            <v>0</v>
          </cell>
          <cell r="W49">
            <v>0</v>
          </cell>
          <cell r="Z49">
            <v>0</v>
          </cell>
          <cell r="AC49">
            <v>0</v>
          </cell>
          <cell r="AF49">
            <v>0</v>
          </cell>
          <cell r="AI49">
            <v>0</v>
          </cell>
          <cell r="AL49">
            <v>0</v>
          </cell>
          <cell r="AO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  <cell r="K50">
            <v>0</v>
          </cell>
          <cell r="N50">
            <v>0</v>
          </cell>
          <cell r="Q50">
            <v>0</v>
          </cell>
          <cell r="T50">
            <v>0</v>
          </cell>
          <cell r="W50">
            <v>0</v>
          </cell>
          <cell r="Z50">
            <v>0</v>
          </cell>
          <cell r="AC50">
            <v>0</v>
          </cell>
          <cell r="AF50">
            <v>0</v>
          </cell>
          <cell r="AI50">
            <v>0</v>
          </cell>
          <cell r="AL50">
            <v>0</v>
          </cell>
          <cell r="AO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  <cell r="K51">
            <v>0</v>
          </cell>
          <cell r="N51">
            <v>0</v>
          </cell>
          <cell r="Q51">
            <v>0</v>
          </cell>
          <cell r="T51">
            <v>0</v>
          </cell>
          <cell r="W51">
            <v>0</v>
          </cell>
          <cell r="Z51">
            <v>0</v>
          </cell>
          <cell r="AC51">
            <v>0</v>
          </cell>
          <cell r="AF51">
            <v>0</v>
          </cell>
          <cell r="AI51">
            <v>0</v>
          </cell>
          <cell r="AL51">
            <v>0</v>
          </cell>
          <cell r="AO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  <cell r="K52">
            <v>0</v>
          </cell>
          <cell r="N52">
            <v>0</v>
          </cell>
          <cell r="Q52">
            <v>0</v>
          </cell>
          <cell r="T52">
            <v>0</v>
          </cell>
          <cell r="W52">
            <v>0</v>
          </cell>
          <cell r="Z52">
            <v>0</v>
          </cell>
          <cell r="AC52">
            <v>0</v>
          </cell>
          <cell r="AF52">
            <v>0</v>
          </cell>
          <cell r="AI52">
            <v>0</v>
          </cell>
          <cell r="AL52">
            <v>0</v>
          </cell>
          <cell r="AO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  <cell r="K53">
            <v>0</v>
          </cell>
          <cell r="N53">
            <v>0</v>
          </cell>
          <cell r="Q53">
            <v>0</v>
          </cell>
          <cell r="T53">
            <v>0</v>
          </cell>
          <cell r="W53">
            <v>0</v>
          </cell>
          <cell r="Z53">
            <v>0</v>
          </cell>
          <cell r="AC53">
            <v>0</v>
          </cell>
          <cell r="AF53">
            <v>0</v>
          </cell>
          <cell r="AI53">
            <v>0</v>
          </cell>
          <cell r="AL53">
            <v>0</v>
          </cell>
          <cell r="AO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  <cell r="K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Z54">
            <v>0</v>
          </cell>
          <cell r="AC54">
            <v>0</v>
          </cell>
          <cell r="AF54">
            <v>0</v>
          </cell>
          <cell r="AI54">
            <v>0</v>
          </cell>
          <cell r="AL54">
            <v>0</v>
          </cell>
          <cell r="AO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  <cell r="K55">
            <v>0</v>
          </cell>
          <cell r="N55">
            <v>0</v>
          </cell>
          <cell r="Q55">
            <v>0</v>
          </cell>
          <cell r="T55">
            <v>0</v>
          </cell>
          <cell r="W55">
            <v>0</v>
          </cell>
          <cell r="Z55">
            <v>0</v>
          </cell>
          <cell r="AC55">
            <v>0</v>
          </cell>
          <cell r="AF55">
            <v>0</v>
          </cell>
          <cell r="AI55">
            <v>0</v>
          </cell>
          <cell r="AL55">
            <v>0</v>
          </cell>
          <cell r="AO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  <cell r="K56">
            <v>0</v>
          </cell>
          <cell r="N56">
            <v>0</v>
          </cell>
          <cell r="Q56">
            <v>0</v>
          </cell>
          <cell r="T56">
            <v>0</v>
          </cell>
          <cell r="W56">
            <v>0</v>
          </cell>
          <cell r="Z56">
            <v>0</v>
          </cell>
          <cell r="AC56">
            <v>0</v>
          </cell>
          <cell r="AF56">
            <v>0</v>
          </cell>
          <cell r="AI56">
            <v>0</v>
          </cell>
          <cell r="AL56">
            <v>0</v>
          </cell>
          <cell r="AO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  <cell r="K57">
            <v>0</v>
          </cell>
          <cell r="N57">
            <v>0</v>
          </cell>
          <cell r="Q57">
            <v>0</v>
          </cell>
          <cell r="T57">
            <v>0</v>
          </cell>
          <cell r="W57">
            <v>0</v>
          </cell>
          <cell r="Z57">
            <v>0</v>
          </cell>
          <cell r="AC57">
            <v>0</v>
          </cell>
          <cell r="AF57">
            <v>0</v>
          </cell>
          <cell r="AI57">
            <v>0</v>
          </cell>
          <cell r="AL57">
            <v>0</v>
          </cell>
          <cell r="AO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  <cell r="K58">
            <v>0</v>
          </cell>
          <cell r="N58">
            <v>0</v>
          </cell>
          <cell r="Q58">
            <v>0</v>
          </cell>
          <cell r="T58">
            <v>0</v>
          </cell>
          <cell r="W58">
            <v>0</v>
          </cell>
          <cell r="Z58">
            <v>0</v>
          </cell>
          <cell r="AC58">
            <v>0</v>
          </cell>
          <cell r="AF58">
            <v>0</v>
          </cell>
          <cell r="AI58">
            <v>0</v>
          </cell>
          <cell r="AL58">
            <v>0</v>
          </cell>
          <cell r="AO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  <cell r="K59">
            <v>0</v>
          </cell>
          <cell r="N59">
            <v>0</v>
          </cell>
          <cell r="Q59">
            <v>0</v>
          </cell>
          <cell r="T59">
            <v>0</v>
          </cell>
          <cell r="W59">
            <v>0</v>
          </cell>
          <cell r="Z59">
            <v>0</v>
          </cell>
          <cell r="AC59">
            <v>0</v>
          </cell>
          <cell r="AF59">
            <v>0</v>
          </cell>
          <cell r="AI59">
            <v>0</v>
          </cell>
          <cell r="AL59">
            <v>0</v>
          </cell>
          <cell r="AO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  <cell r="K60">
            <v>0</v>
          </cell>
          <cell r="N60">
            <v>0</v>
          </cell>
          <cell r="Q60">
            <v>0</v>
          </cell>
          <cell r="T60">
            <v>0</v>
          </cell>
          <cell r="W60">
            <v>0</v>
          </cell>
          <cell r="Z60">
            <v>0</v>
          </cell>
          <cell r="AC60">
            <v>0</v>
          </cell>
          <cell r="AF60">
            <v>0</v>
          </cell>
          <cell r="AI60">
            <v>0</v>
          </cell>
          <cell r="AL60">
            <v>0</v>
          </cell>
          <cell r="AO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  <cell r="K61">
            <v>0</v>
          </cell>
          <cell r="N61">
            <v>0</v>
          </cell>
          <cell r="Q61">
            <v>0</v>
          </cell>
          <cell r="T61">
            <v>0</v>
          </cell>
          <cell r="W61">
            <v>0</v>
          </cell>
          <cell r="Z61">
            <v>0</v>
          </cell>
          <cell r="AC61">
            <v>0</v>
          </cell>
          <cell r="AF61">
            <v>0</v>
          </cell>
          <cell r="AI61">
            <v>0</v>
          </cell>
          <cell r="AL61">
            <v>0</v>
          </cell>
          <cell r="AO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  <cell r="K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Z62">
            <v>0</v>
          </cell>
          <cell r="AC62">
            <v>0</v>
          </cell>
          <cell r="AF62">
            <v>0</v>
          </cell>
          <cell r="AI62">
            <v>0</v>
          </cell>
          <cell r="AL62">
            <v>0</v>
          </cell>
          <cell r="AO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  <cell r="K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Z63">
            <v>0</v>
          </cell>
          <cell r="AC63">
            <v>0</v>
          </cell>
          <cell r="AF63">
            <v>0</v>
          </cell>
          <cell r="AI63">
            <v>0</v>
          </cell>
          <cell r="AL63">
            <v>0</v>
          </cell>
          <cell r="AO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  <cell r="K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Z64">
            <v>0</v>
          </cell>
          <cell r="AC64">
            <v>0</v>
          </cell>
          <cell r="AF64">
            <v>0</v>
          </cell>
          <cell r="AI64">
            <v>0</v>
          </cell>
          <cell r="AL64">
            <v>0</v>
          </cell>
          <cell r="AO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  <cell r="K65">
            <v>0</v>
          </cell>
          <cell r="N65">
            <v>0</v>
          </cell>
          <cell r="Q65">
            <v>0</v>
          </cell>
          <cell r="T65">
            <v>0</v>
          </cell>
          <cell r="W65">
            <v>0</v>
          </cell>
          <cell r="Z65">
            <v>0</v>
          </cell>
          <cell r="AC65">
            <v>0</v>
          </cell>
          <cell r="AF65">
            <v>0</v>
          </cell>
          <cell r="AI65">
            <v>0</v>
          </cell>
          <cell r="AL65">
            <v>0</v>
          </cell>
          <cell r="AO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  <cell r="K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Z66">
            <v>0</v>
          </cell>
          <cell r="AC66">
            <v>0</v>
          </cell>
          <cell r="AF66">
            <v>0</v>
          </cell>
          <cell r="AI66">
            <v>0</v>
          </cell>
          <cell r="AL66">
            <v>0</v>
          </cell>
          <cell r="AO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  <cell r="K67">
            <v>0</v>
          </cell>
          <cell r="N67">
            <v>0</v>
          </cell>
          <cell r="Q67">
            <v>0</v>
          </cell>
          <cell r="T67">
            <v>0</v>
          </cell>
          <cell r="W67">
            <v>0</v>
          </cell>
          <cell r="Z67">
            <v>0</v>
          </cell>
          <cell r="AC67">
            <v>0</v>
          </cell>
          <cell r="AF67">
            <v>0</v>
          </cell>
          <cell r="AI67">
            <v>0</v>
          </cell>
          <cell r="AL67">
            <v>0</v>
          </cell>
          <cell r="AO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  <cell r="K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Z68">
            <v>0</v>
          </cell>
          <cell r="AC68">
            <v>0</v>
          </cell>
          <cell r="AF68">
            <v>0</v>
          </cell>
          <cell r="AI68">
            <v>0</v>
          </cell>
          <cell r="AL68">
            <v>0</v>
          </cell>
          <cell r="AO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  <cell r="K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Z69">
            <v>0</v>
          </cell>
          <cell r="AC69">
            <v>0</v>
          </cell>
          <cell r="AF69">
            <v>0</v>
          </cell>
          <cell r="AI69">
            <v>0</v>
          </cell>
          <cell r="AL69">
            <v>0</v>
          </cell>
          <cell r="AO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  <cell r="K70">
            <v>0</v>
          </cell>
          <cell r="N70">
            <v>0</v>
          </cell>
          <cell r="Q70">
            <v>0</v>
          </cell>
          <cell r="T70">
            <v>0</v>
          </cell>
          <cell r="W70">
            <v>0</v>
          </cell>
          <cell r="Z70">
            <v>0</v>
          </cell>
          <cell r="AC70">
            <v>0</v>
          </cell>
          <cell r="AF70">
            <v>0</v>
          </cell>
          <cell r="AI70">
            <v>0</v>
          </cell>
          <cell r="AL70">
            <v>0</v>
          </cell>
          <cell r="AO70">
            <v>0</v>
          </cell>
        </row>
        <row r="71">
          <cell r="B71">
            <v>0</v>
          </cell>
          <cell r="E71">
            <v>0</v>
          </cell>
          <cell r="H71">
            <v>0</v>
          </cell>
          <cell r="K71">
            <v>0</v>
          </cell>
          <cell r="N71">
            <v>0</v>
          </cell>
          <cell r="Q71">
            <v>0</v>
          </cell>
          <cell r="T71">
            <v>0</v>
          </cell>
          <cell r="W71">
            <v>0</v>
          </cell>
          <cell r="Z71">
            <v>0</v>
          </cell>
          <cell r="AC71">
            <v>0</v>
          </cell>
          <cell r="AF71">
            <v>0</v>
          </cell>
          <cell r="AI71">
            <v>0</v>
          </cell>
          <cell r="AL71">
            <v>0</v>
          </cell>
          <cell r="AO71">
            <v>0</v>
          </cell>
        </row>
        <row r="72">
          <cell r="B72">
            <v>0</v>
          </cell>
          <cell r="E72">
            <v>0</v>
          </cell>
          <cell r="H72">
            <v>0</v>
          </cell>
          <cell r="K72">
            <v>0</v>
          </cell>
          <cell r="N72">
            <v>0</v>
          </cell>
          <cell r="Q72">
            <v>0</v>
          </cell>
          <cell r="T72">
            <v>0</v>
          </cell>
          <cell r="W72">
            <v>0</v>
          </cell>
          <cell r="Z72">
            <v>0</v>
          </cell>
          <cell r="AC72">
            <v>0</v>
          </cell>
          <cell r="AF72">
            <v>0</v>
          </cell>
          <cell r="AI72">
            <v>0</v>
          </cell>
          <cell r="AL72">
            <v>0</v>
          </cell>
          <cell r="AO72">
            <v>0</v>
          </cell>
        </row>
        <row r="73">
          <cell r="B73">
            <v>0</v>
          </cell>
          <cell r="E73">
            <v>0</v>
          </cell>
          <cell r="H73">
            <v>0</v>
          </cell>
          <cell r="K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Z73">
            <v>0</v>
          </cell>
          <cell r="AC73">
            <v>0</v>
          </cell>
          <cell r="AF73">
            <v>0</v>
          </cell>
          <cell r="AI73">
            <v>0</v>
          </cell>
          <cell r="AL73">
            <v>0</v>
          </cell>
          <cell r="AO73">
            <v>0</v>
          </cell>
        </row>
        <row r="74">
          <cell r="B74">
            <v>0</v>
          </cell>
          <cell r="E74">
            <v>0</v>
          </cell>
          <cell r="H74">
            <v>0</v>
          </cell>
          <cell r="K74">
            <v>0</v>
          </cell>
          <cell r="N74">
            <v>0</v>
          </cell>
          <cell r="Q74">
            <v>0</v>
          </cell>
          <cell r="T74">
            <v>0</v>
          </cell>
          <cell r="W74">
            <v>0</v>
          </cell>
          <cell r="Z74">
            <v>0</v>
          </cell>
          <cell r="AC74">
            <v>0</v>
          </cell>
          <cell r="AF74">
            <v>0</v>
          </cell>
          <cell r="AI74">
            <v>0</v>
          </cell>
          <cell r="AL74">
            <v>0</v>
          </cell>
          <cell r="AO74">
            <v>0</v>
          </cell>
        </row>
        <row r="75">
          <cell r="B75">
            <v>0</v>
          </cell>
          <cell r="E75">
            <v>0</v>
          </cell>
          <cell r="H75">
            <v>0</v>
          </cell>
          <cell r="K75">
            <v>0</v>
          </cell>
          <cell r="N75">
            <v>0</v>
          </cell>
          <cell r="Q75">
            <v>0</v>
          </cell>
          <cell r="T75">
            <v>0</v>
          </cell>
          <cell r="W75">
            <v>0</v>
          </cell>
          <cell r="Z75">
            <v>0</v>
          </cell>
          <cell r="AC75">
            <v>0</v>
          </cell>
          <cell r="AF75">
            <v>0</v>
          </cell>
          <cell r="AI75">
            <v>0</v>
          </cell>
          <cell r="AL75">
            <v>0</v>
          </cell>
          <cell r="AO75">
            <v>0</v>
          </cell>
        </row>
        <row r="76">
          <cell r="B76">
            <v>0</v>
          </cell>
          <cell r="E76">
            <v>0</v>
          </cell>
          <cell r="H76">
            <v>0</v>
          </cell>
          <cell r="K76">
            <v>0</v>
          </cell>
          <cell r="N76">
            <v>0</v>
          </cell>
          <cell r="Q76">
            <v>0</v>
          </cell>
          <cell r="T76">
            <v>0</v>
          </cell>
          <cell r="W76">
            <v>0</v>
          </cell>
          <cell r="Z76">
            <v>0</v>
          </cell>
          <cell r="AC76">
            <v>0</v>
          </cell>
          <cell r="AF76">
            <v>0</v>
          </cell>
          <cell r="AI76">
            <v>0</v>
          </cell>
          <cell r="AL76">
            <v>0</v>
          </cell>
          <cell r="AO76">
            <v>0</v>
          </cell>
        </row>
        <row r="77">
          <cell r="B77">
            <v>0</v>
          </cell>
          <cell r="E77">
            <v>0</v>
          </cell>
          <cell r="H77">
            <v>0</v>
          </cell>
          <cell r="K77">
            <v>0</v>
          </cell>
          <cell r="N77">
            <v>0</v>
          </cell>
          <cell r="Q77">
            <v>0</v>
          </cell>
          <cell r="T77">
            <v>0</v>
          </cell>
          <cell r="W77">
            <v>0</v>
          </cell>
          <cell r="Z77">
            <v>0</v>
          </cell>
          <cell r="AC77">
            <v>0</v>
          </cell>
          <cell r="AF77">
            <v>0</v>
          </cell>
          <cell r="AI77">
            <v>0</v>
          </cell>
          <cell r="AL77">
            <v>0</v>
          </cell>
          <cell r="AO77">
            <v>0</v>
          </cell>
        </row>
        <row r="78">
          <cell r="B78">
            <v>0</v>
          </cell>
          <cell r="E78">
            <v>0</v>
          </cell>
          <cell r="H78">
            <v>0</v>
          </cell>
          <cell r="K78">
            <v>0</v>
          </cell>
          <cell r="N78">
            <v>0</v>
          </cell>
          <cell r="Q78">
            <v>0</v>
          </cell>
          <cell r="T78">
            <v>0</v>
          </cell>
          <cell r="W78">
            <v>0</v>
          </cell>
          <cell r="Z78">
            <v>0</v>
          </cell>
          <cell r="AC78">
            <v>0</v>
          </cell>
          <cell r="AF78">
            <v>0</v>
          </cell>
          <cell r="AI78">
            <v>0</v>
          </cell>
          <cell r="AL78">
            <v>0</v>
          </cell>
          <cell r="AO78">
            <v>0</v>
          </cell>
        </row>
        <row r="79">
          <cell r="B79">
            <v>0</v>
          </cell>
          <cell r="E79">
            <v>0</v>
          </cell>
          <cell r="H79">
            <v>0</v>
          </cell>
          <cell r="K79">
            <v>0</v>
          </cell>
          <cell r="N79">
            <v>0</v>
          </cell>
          <cell r="Q79">
            <v>0</v>
          </cell>
          <cell r="T79">
            <v>0</v>
          </cell>
          <cell r="W79">
            <v>0</v>
          </cell>
          <cell r="Z79">
            <v>0</v>
          </cell>
          <cell r="AC79">
            <v>0</v>
          </cell>
          <cell r="AF79">
            <v>0</v>
          </cell>
          <cell r="AI79">
            <v>0</v>
          </cell>
          <cell r="AL79">
            <v>0</v>
          </cell>
          <cell r="AO79">
            <v>0</v>
          </cell>
        </row>
        <row r="80">
          <cell r="B80">
            <v>0</v>
          </cell>
          <cell r="E80">
            <v>0</v>
          </cell>
          <cell r="H80">
            <v>0</v>
          </cell>
          <cell r="K80">
            <v>0</v>
          </cell>
          <cell r="N80">
            <v>0</v>
          </cell>
          <cell r="Q80">
            <v>0</v>
          </cell>
          <cell r="T80">
            <v>0</v>
          </cell>
          <cell r="W80">
            <v>0</v>
          </cell>
          <cell r="Z80">
            <v>0</v>
          </cell>
          <cell r="AC80">
            <v>0</v>
          </cell>
          <cell r="AF80">
            <v>0</v>
          </cell>
          <cell r="AI80">
            <v>0</v>
          </cell>
          <cell r="AL80">
            <v>0</v>
          </cell>
          <cell r="AO80">
            <v>0</v>
          </cell>
        </row>
        <row r="81">
          <cell r="B81">
            <v>0</v>
          </cell>
          <cell r="E81">
            <v>0</v>
          </cell>
          <cell r="H81">
            <v>0</v>
          </cell>
          <cell r="K81">
            <v>0</v>
          </cell>
          <cell r="N81">
            <v>0</v>
          </cell>
          <cell r="Q81">
            <v>0</v>
          </cell>
          <cell r="T81">
            <v>0</v>
          </cell>
          <cell r="W81">
            <v>0</v>
          </cell>
          <cell r="Z81">
            <v>0</v>
          </cell>
          <cell r="AC81">
            <v>0</v>
          </cell>
          <cell r="AF81">
            <v>0</v>
          </cell>
          <cell r="AI81">
            <v>0</v>
          </cell>
          <cell r="AL81">
            <v>0</v>
          </cell>
          <cell r="AO81">
            <v>0</v>
          </cell>
        </row>
        <row r="82">
          <cell r="B82">
            <v>0</v>
          </cell>
          <cell r="E82">
            <v>0</v>
          </cell>
          <cell r="H82">
            <v>0</v>
          </cell>
          <cell r="K82">
            <v>0</v>
          </cell>
          <cell r="N82">
            <v>0</v>
          </cell>
          <cell r="Q82">
            <v>0</v>
          </cell>
          <cell r="T82">
            <v>0</v>
          </cell>
          <cell r="W82">
            <v>0</v>
          </cell>
          <cell r="Z82">
            <v>0</v>
          </cell>
          <cell r="AC82">
            <v>0</v>
          </cell>
          <cell r="AF82">
            <v>0</v>
          </cell>
          <cell r="AI82">
            <v>0</v>
          </cell>
          <cell r="AL82">
            <v>0</v>
          </cell>
          <cell r="AO82">
            <v>0</v>
          </cell>
        </row>
        <row r="83">
          <cell r="B83">
            <v>0</v>
          </cell>
          <cell r="E83">
            <v>0</v>
          </cell>
          <cell r="H83">
            <v>0</v>
          </cell>
          <cell r="K83">
            <v>0</v>
          </cell>
          <cell r="N83">
            <v>0</v>
          </cell>
          <cell r="Q83">
            <v>0</v>
          </cell>
          <cell r="T83">
            <v>0</v>
          </cell>
          <cell r="W83">
            <v>0</v>
          </cell>
          <cell r="Z83">
            <v>0</v>
          </cell>
          <cell r="AC83">
            <v>0</v>
          </cell>
          <cell r="AF83">
            <v>0</v>
          </cell>
          <cell r="AI83">
            <v>0</v>
          </cell>
          <cell r="AL83">
            <v>0</v>
          </cell>
          <cell r="AO83">
            <v>0</v>
          </cell>
        </row>
        <row r="84">
          <cell r="B84">
            <v>0</v>
          </cell>
          <cell r="E84">
            <v>0</v>
          </cell>
          <cell r="H84">
            <v>0</v>
          </cell>
          <cell r="K84">
            <v>0</v>
          </cell>
          <cell r="N84">
            <v>0</v>
          </cell>
          <cell r="Q84">
            <v>0</v>
          </cell>
          <cell r="T84">
            <v>0</v>
          </cell>
          <cell r="W84">
            <v>0</v>
          </cell>
          <cell r="Z84">
            <v>0</v>
          </cell>
          <cell r="AC84">
            <v>0</v>
          </cell>
          <cell r="AF84">
            <v>0</v>
          </cell>
          <cell r="AI84">
            <v>0</v>
          </cell>
          <cell r="AL84">
            <v>0</v>
          </cell>
          <cell r="AO84">
            <v>0</v>
          </cell>
        </row>
        <row r="85">
          <cell r="B85">
            <v>0</v>
          </cell>
          <cell r="E85">
            <v>0</v>
          </cell>
          <cell r="H85">
            <v>0</v>
          </cell>
          <cell r="K85">
            <v>0</v>
          </cell>
          <cell r="N85">
            <v>0</v>
          </cell>
          <cell r="Q85">
            <v>0</v>
          </cell>
          <cell r="T85">
            <v>0</v>
          </cell>
          <cell r="W85">
            <v>0</v>
          </cell>
          <cell r="Z85">
            <v>0</v>
          </cell>
          <cell r="AC85">
            <v>0</v>
          </cell>
          <cell r="AF85">
            <v>0</v>
          </cell>
          <cell r="AI85">
            <v>0</v>
          </cell>
          <cell r="AL85">
            <v>0</v>
          </cell>
          <cell r="AO85">
            <v>0</v>
          </cell>
        </row>
        <row r="86">
          <cell r="B86">
            <v>0</v>
          </cell>
          <cell r="E86">
            <v>0</v>
          </cell>
          <cell r="H86">
            <v>0</v>
          </cell>
          <cell r="K86">
            <v>0</v>
          </cell>
          <cell r="N86">
            <v>0</v>
          </cell>
          <cell r="Q86">
            <v>0</v>
          </cell>
          <cell r="T86">
            <v>0</v>
          </cell>
          <cell r="W86">
            <v>0</v>
          </cell>
          <cell r="Z86">
            <v>0</v>
          </cell>
          <cell r="AC86">
            <v>0</v>
          </cell>
          <cell r="AF86">
            <v>0</v>
          </cell>
          <cell r="AI86">
            <v>0</v>
          </cell>
          <cell r="AL86">
            <v>0</v>
          </cell>
          <cell r="AO86">
            <v>0</v>
          </cell>
        </row>
        <row r="87">
          <cell r="B87">
            <v>0</v>
          </cell>
          <cell r="E87">
            <v>0</v>
          </cell>
          <cell r="H87">
            <v>0</v>
          </cell>
          <cell r="K87">
            <v>0</v>
          </cell>
          <cell r="N87">
            <v>0</v>
          </cell>
          <cell r="Q87">
            <v>0</v>
          </cell>
          <cell r="T87">
            <v>0</v>
          </cell>
          <cell r="W87">
            <v>0</v>
          </cell>
          <cell r="Z87">
            <v>0</v>
          </cell>
          <cell r="AC87">
            <v>0</v>
          </cell>
          <cell r="AF87">
            <v>0</v>
          </cell>
          <cell r="AI87">
            <v>0</v>
          </cell>
          <cell r="AL87">
            <v>0</v>
          </cell>
          <cell r="AO87">
            <v>0</v>
          </cell>
        </row>
        <row r="88">
          <cell r="B88">
            <v>0</v>
          </cell>
          <cell r="E88">
            <v>0</v>
          </cell>
          <cell r="H88">
            <v>0</v>
          </cell>
          <cell r="K88">
            <v>0</v>
          </cell>
          <cell r="N88">
            <v>0</v>
          </cell>
          <cell r="Q88">
            <v>0</v>
          </cell>
          <cell r="T88">
            <v>0</v>
          </cell>
          <cell r="W88">
            <v>0</v>
          </cell>
          <cell r="Z88">
            <v>0</v>
          </cell>
          <cell r="AC88">
            <v>0</v>
          </cell>
          <cell r="AF88">
            <v>0</v>
          </cell>
          <cell r="AI88">
            <v>0</v>
          </cell>
          <cell r="AL88">
            <v>0</v>
          </cell>
          <cell r="AO88">
            <v>0</v>
          </cell>
        </row>
        <row r="89">
          <cell r="B89">
            <v>0</v>
          </cell>
          <cell r="E89">
            <v>0</v>
          </cell>
          <cell r="H89">
            <v>0</v>
          </cell>
          <cell r="K89">
            <v>0</v>
          </cell>
          <cell r="N89">
            <v>0</v>
          </cell>
          <cell r="Q89">
            <v>0</v>
          </cell>
          <cell r="T89">
            <v>0</v>
          </cell>
          <cell r="W89">
            <v>0</v>
          </cell>
          <cell r="Z89">
            <v>0</v>
          </cell>
          <cell r="AC89">
            <v>0</v>
          </cell>
          <cell r="AF89">
            <v>0</v>
          </cell>
          <cell r="AI89">
            <v>0</v>
          </cell>
          <cell r="AL89">
            <v>0</v>
          </cell>
          <cell r="AO89">
            <v>0</v>
          </cell>
        </row>
        <row r="90">
          <cell r="B90">
            <v>0</v>
          </cell>
          <cell r="E90">
            <v>0</v>
          </cell>
          <cell r="H90">
            <v>0</v>
          </cell>
          <cell r="K90">
            <v>0</v>
          </cell>
          <cell r="N90">
            <v>0</v>
          </cell>
          <cell r="Q90">
            <v>0</v>
          </cell>
          <cell r="T90">
            <v>0</v>
          </cell>
          <cell r="W90">
            <v>0</v>
          </cell>
          <cell r="Z90">
            <v>0</v>
          </cell>
          <cell r="AC90">
            <v>0</v>
          </cell>
          <cell r="AF90">
            <v>0</v>
          </cell>
          <cell r="AI90">
            <v>0</v>
          </cell>
          <cell r="AL90">
            <v>0</v>
          </cell>
          <cell r="AO90">
            <v>0</v>
          </cell>
        </row>
        <row r="91">
          <cell r="B91">
            <v>0</v>
          </cell>
          <cell r="E91">
            <v>0</v>
          </cell>
          <cell r="H91">
            <v>0</v>
          </cell>
          <cell r="K91">
            <v>0</v>
          </cell>
          <cell r="N91">
            <v>0</v>
          </cell>
          <cell r="Q91">
            <v>0</v>
          </cell>
          <cell r="T91">
            <v>0</v>
          </cell>
          <cell r="W91">
            <v>0</v>
          </cell>
          <cell r="Z91">
            <v>0</v>
          </cell>
          <cell r="AC91">
            <v>0</v>
          </cell>
          <cell r="AF91">
            <v>0</v>
          </cell>
          <cell r="AI91">
            <v>0</v>
          </cell>
          <cell r="AL91">
            <v>0</v>
          </cell>
          <cell r="AO91">
            <v>0</v>
          </cell>
        </row>
        <row r="92">
          <cell r="B92">
            <v>0</v>
          </cell>
          <cell r="E92">
            <v>0</v>
          </cell>
          <cell r="H92">
            <v>0</v>
          </cell>
          <cell r="K92">
            <v>0</v>
          </cell>
          <cell r="N92">
            <v>0</v>
          </cell>
          <cell r="Q92">
            <v>0</v>
          </cell>
          <cell r="T92">
            <v>0</v>
          </cell>
          <cell r="W92">
            <v>0</v>
          </cell>
          <cell r="Z92">
            <v>0</v>
          </cell>
          <cell r="AC92">
            <v>0</v>
          </cell>
          <cell r="AF92">
            <v>0</v>
          </cell>
          <cell r="AI92">
            <v>0</v>
          </cell>
          <cell r="AL92">
            <v>0</v>
          </cell>
          <cell r="AO92">
            <v>0</v>
          </cell>
        </row>
        <row r="93">
          <cell r="B93">
            <v>0</v>
          </cell>
          <cell r="E93">
            <v>0</v>
          </cell>
          <cell r="H93">
            <v>0</v>
          </cell>
          <cell r="K93">
            <v>0</v>
          </cell>
          <cell r="N93">
            <v>0</v>
          </cell>
          <cell r="Q93">
            <v>0</v>
          </cell>
          <cell r="T93">
            <v>0</v>
          </cell>
          <cell r="W93">
            <v>0</v>
          </cell>
          <cell r="Z93">
            <v>0</v>
          </cell>
          <cell r="AC93">
            <v>0</v>
          </cell>
          <cell r="AF93">
            <v>0</v>
          </cell>
          <cell r="AI93">
            <v>0</v>
          </cell>
          <cell r="AL93">
            <v>0</v>
          </cell>
          <cell r="AO93">
            <v>0</v>
          </cell>
        </row>
        <row r="94">
          <cell r="B94">
            <v>0</v>
          </cell>
          <cell r="E94">
            <v>0</v>
          </cell>
          <cell r="H94">
            <v>0</v>
          </cell>
          <cell r="K94">
            <v>0</v>
          </cell>
          <cell r="N94">
            <v>0</v>
          </cell>
          <cell r="Q94">
            <v>0</v>
          </cell>
          <cell r="T94">
            <v>0</v>
          </cell>
          <cell r="W94">
            <v>0</v>
          </cell>
          <cell r="Z94">
            <v>0</v>
          </cell>
          <cell r="AC94">
            <v>0</v>
          </cell>
          <cell r="AF94">
            <v>0</v>
          </cell>
          <cell r="AI94">
            <v>0</v>
          </cell>
          <cell r="AL94">
            <v>0</v>
          </cell>
          <cell r="AO94">
            <v>0</v>
          </cell>
        </row>
        <row r="95">
          <cell r="B95">
            <v>0</v>
          </cell>
          <cell r="E95">
            <v>0</v>
          </cell>
          <cell r="H95">
            <v>0</v>
          </cell>
          <cell r="K95">
            <v>0</v>
          </cell>
          <cell r="N95">
            <v>0</v>
          </cell>
          <cell r="Q95">
            <v>0</v>
          </cell>
          <cell r="T95">
            <v>0</v>
          </cell>
          <cell r="W95">
            <v>0</v>
          </cell>
          <cell r="Z95">
            <v>0</v>
          </cell>
          <cell r="AC95">
            <v>0</v>
          </cell>
          <cell r="AF95">
            <v>0</v>
          </cell>
          <cell r="AI95">
            <v>0</v>
          </cell>
          <cell r="AL95">
            <v>0</v>
          </cell>
          <cell r="AO95">
            <v>0</v>
          </cell>
        </row>
        <row r="96">
          <cell r="B96">
            <v>0</v>
          </cell>
          <cell r="E96">
            <v>0</v>
          </cell>
          <cell r="H96">
            <v>0</v>
          </cell>
          <cell r="K96">
            <v>0</v>
          </cell>
          <cell r="N96">
            <v>0</v>
          </cell>
          <cell r="Q96">
            <v>0</v>
          </cell>
          <cell r="T96">
            <v>0</v>
          </cell>
          <cell r="W96">
            <v>0</v>
          </cell>
          <cell r="Z96">
            <v>0</v>
          </cell>
          <cell r="AC96">
            <v>0</v>
          </cell>
          <cell r="AF96">
            <v>0</v>
          </cell>
          <cell r="AI96">
            <v>0</v>
          </cell>
          <cell r="AL96">
            <v>0</v>
          </cell>
          <cell r="AO96">
            <v>0</v>
          </cell>
        </row>
        <row r="97">
          <cell r="B97">
            <v>0</v>
          </cell>
          <cell r="E97">
            <v>0</v>
          </cell>
          <cell r="H97">
            <v>0</v>
          </cell>
          <cell r="K97">
            <v>0</v>
          </cell>
          <cell r="N97">
            <v>0</v>
          </cell>
          <cell r="Q97">
            <v>0</v>
          </cell>
          <cell r="T97">
            <v>0</v>
          </cell>
          <cell r="W97">
            <v>0</v>
          </cell>
          <cell r="Z97">
            <v>0</v>
          </cell>
          <cell r="AC97">
            <v>0</v>
          </cell>
          <cell r="AF97">
            <v>0</v>
          </cell>
          <cell r="AI97">
            <v>0</v>
          </cell>
          <cell r="AL97">
            <v>0</v>
          </cell>
          <cell r="AO97">
            <v>0</v>
          </cell>
        </row>
        <row r="98">
          <cell r="B98">
            <v>0</v>
          </cell>
          <cell r="E98">
            <v>0</v>
          </cell>
          <cell r="H98">
            <v>0</v>
          </cell>
          <cell r="K98">
            <v>0</v>
          </cell>
          <cell r="N98">
            <v>0</v>
          </cell>
          <cell r="Q98">
            <v>0</v>
          </cell>
          <cell r="T98">
            <v>0</v>
          </cell>
          <cell r="W98">
            <v>0</v>
          </cell>
          <cell r="Z98">
            <v>0</v>
          </cell>
          <cell r="AC98">
            <v>0</v>
          </cell>
          <cell r="AF98">
            <v>0</v>
          </cell>
          <cell r="AI98">
            <v>0</v>
          </cell>
          <cell r="AL98">
            <v>0</v>
          </cell>
          <cell r="AO98">
            <v>0</v>
          </cell>
        </row>
        <row r="99">
          <cell r="B99">
            <v>0</v>
          </cell>
          <cell r="E99">
            <v>0</v>
          </cell>
          <cell r="H99">
            <v>0</v>
          </cell>
          <cell r="K99">
            <v>0</v>
          </cell>
          <cell r="N99">
            <v>0</v>
          </cell>
          <cell r="Q99">
            <v>0</v>
          </cell>
          <cell r="T99">
            <v>0</v>
          </cell>
          <cell r="W99">
            <v>0</v>
          </cell>
          <cell r="Z99">
            <v>0</v>
          </cell>
          <cell r="AC99">
            <v>0</v>
          </cell>
          <cell r="AF99">
            <v>0</v>
          </cell>
          <cell r="AI99">
            <v>0</v>
          </cell>
          <cell r="AL99">
            <v>0</v>
          </cell>
          <cell r="AO99">
            <v>0</v>
          </cell>
        </row>
        <row r="100">
          <cell r="B100">
            <v>0</v>
          </cell>
          <cell r="E100">
            <v>0</v>
          </cell>
          <cell r="H100">
            <v>0</v>
          </cell>
          <cell r="K100">
            <v>0</v>
          </cell>
          <cell r="N100">
            <v>0</v>
          </cell>
          <cell r="Q100">
            <v>0</v>
          </cell>
          <cell r="T100">
            <v>0</v>
          </cell>
          <cell r="W100">
            <v>0</v>
          </cell>
          <cell r="Z100">
            <v>0</v>
          </cell>
          <cell r="AC100">
            <v>0</v>
          </cell>
          <cell r="AF100">
            <v>0</v>
          </cell>
          <cell r="AI100">
            <v>0</v>
          </cell>
          <cell r="AL100">
            <v>0</v>
          </cell>
          <cell r="AO100">
            <v>0</v>
          </cell>
        </row>
        <row r="101">
          <cell r="B101">
            <v>0</v>
          </cell>
          <cell r="E101">
            <v>0</v>
          </cell>
          <cell r="H101">
            <v>0</v>
          </cell>
          <cell r="K101">
            <v>0</v>
          </cell>
          <cell r="N101">
            <v>0</v>
          </cell>
          <cell r="Q101">
            <v>0</v>
          </cell>
          <cell r="T101">
            <v>0</v>
          </cell>
          <cell r="W101">
            <v>0</v>
          </cell>
          <cell r="Z101">
            <v>0</v>
          </cell>
          <cell r="AC101">
            <v>0</v>
          </cell>
          <cell r="AF101">
            <v>0</v>
          </cell>
          <cell r="AI101">
            <v>0</v>
          </cell>
          <cell r="AL101">
            <v>0</v>
          </cell>
          <cell r="AO101">
            <v>0</v>
          </cell>
        </row>
        <row r="102">
          <cell r="B102">
            <v>0</v>
          </cell>
          <cell r="E102">
            <v>0</v>
          </cell>
          <cell r="H102">
            <v>0</v>
          </cell>
          <cell r="K102">
            <v>0</v>
          </cell>
          <cell r="N102">
            <v>0</v>
          </cell>
          <cell r="Q102">
            <v>0</v>
          </cell>
          <cell r="T102">
            <v>0</v>
          </cell>
          <cell r="W102">
            <v>0</v>
          </cell>
          <cell r="Z102">
            <v>0</v>
          </cell>
          <cell r="AC102">
            <v>0</v>
          </cell>
          <cell r="AF102">
            <v>0</v>
          </cell>
          <cell r="AI102">
            <v>0</v>
          </cell>
          <cell r="AL102">
            <v>0</v>
          </cell>
          <cell r="AO102">
            <v>0</v>
          </cell>
        </row>
      </sheetData>
      <sheetData sheetId="1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</sheetNames>
    <definedNames>
      <definedName name="Menu"/>
    </defined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  <sheetName val="FRAIS"/>
      <sheetName val="Fournitures"/>
      <sheetName val="Bon de livraison"/>
      <sheetName val="ACTIVIT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CES"/>
      <sheetName val="MACCES.XLS"/>
    </sheetNames>
    <definedNames>
      <definedName name="OptionButton1_Click"/>
      <definedName name="OptionButton2_Click"/>
      <definedName name="OptionButton3_Click"/>
    </definedNames>
    <sheetDataSet>
      <sheetData sheetId="0" refreshError="1"/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H2Q398"/>
    </sheetNames>
    <definedNames>
      <definedName name="Reset"/>
    </defined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Bilan surfaces"/>
    </sheetNames>
    <sheetDataSet>
      <sheetData sheetId="0" refreshError="1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WS"/>
      <sheetName val="SUIVI"/>
      <sheetName val="Tableau1"/>
      <sheetName val="TRICL05"/>
      <sheetName val="Fiab"/>
      <sheetName val="Couloir"/>
      <sheetName val="MARQUAGE"/>
      <sheetName val="TEMOIN"/>
      <sheetName val="STORE"/>
      <sheetName val="SASHAB"/>
      <sheetName val="RECLAIM"/>
      <sheetName val="__measure_save_sheet_JDW_TRW"/>
      <sheetName val="__MenuSave__TRW_J_527418731294"/>
      <sheetName val="EWS1"/>
      <sheetName val="Granulo"/>
      <sheetName val="a.8 - recap cout fonct."/>
      <sheetName val="PSSAQ499"/>
      <sheetName val="Grille"/>
      <sheetName val="Synthèse"/>
    </sheetNames>
    <sheetDataSet>
      <sheetData sheetId="0">
        <row r="17">
          <cell r="R17">
            <v>12.5786180496215</v>
          </cell>
          <cell r="T17">
            <v>82.706283569335895</v>
          </cell>
        </row>
        <row r="18">
          <cell r="Q18">
            <v>54.5073432922363</v>
          </cell>
          <cell r="S18">
            <v>36.758346557617102</v>
          </cell>
          <cell r="U18">
            <v>6.2893090248107901</v>
          </cell>
        </row>
        <row r="19">
          <cell r="R19">
            <v>78.111488342285099</v>
          </cell>
          <cell r="T19">
            <v>45.947933197021399</v>
          </cell>
        </row>
        <row r="20">
          <cell r="Q20">
            <v>39.654510498046797</v>
          </cell>
          <cell r="U20">
            <v>4.5947933197021396</v>
          </cell>
        </row>
        <row r="21">
          <cell r="R21">
            <v>4.5947933197021396</v>
          </cell>
          <cell r="T21">
            <v>0</v>
          </cell>
        </row>
        <row r="22">
          <cell r="Q22">
            <v>4.5947933197021396</v>
          </cell>
          <cell r="S22">
            <v>4.5947933197021396</v>
          </cell>
          <cell r="U22">
            <v>3</v>
          </cell>
        </row>
        <row r="23">
          <cell r="R23">
            <v>8</v>
          </cell>
          <cell r="T23">
            <v>41.353141784667898</v>
          </cell>
        </row>
        <row r="24">
          <cell r="Q24">
            <v>11</v>
          </cell>
          <cell r="S24">
            <v>13.784379959106399</v>
          </cell>
          <cell r="U24">
            <v>87.301071166992102</v>
          </cell>
        </row>
        <row r="25">
          <cell r="R25">
            <v>27.568759918212798</v>
          </cell>
          <cell r="T25">
            <v>20.964363098144499</v>
          </cell>
        </row>
        <row r="26">
          <cell r="Q26">
            <v>41.353141784667898</v>
          </cell>
          <cell r="S26">
            <v>4.5947933197021396</v>
          </cell>
          <cell r="U26">
            <v>41.353141784667898</v>
          </cell>
        </row>
        <row r="27">
          <cell r="R27">
            <v>9.1895866394042898</v>
          </cell>
        </row>
        <row r="28">
          <cell r="Q28">
            <v>22.9739665985107</v>
          </cell>
          <cell r="U2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Départ usine"/>
      <sheetName val=" EDP MOB"/>
      <sheetName val="tableau des mat 1ere "/>
      <sheetName val="Menuis ext"/>
      <sheetName val="Montage"/>
      <sheetName val="Côtes"/>
      <sheetName val="Maçonnerie"/>
      <sheetName val="Inst. chantier"/>
      <sheetName val="Plafond isolation"/>
      <sheetName val="Peintures"/>
      <sheetName val="Option"/>
      <sheetName val="Cloisons - doublage"/>
      <sheetName val="Menuis int"/>
      <sheetName val="Calcul Thermique"/>
      <sheetName val="Structure métal."/>
      <sheetName val="Analyse MOB"/>
      <sheetName val="183-14-4 EDF Trica   stin (26) "/>
      <sheetName val="CMP2"/>
      <sheetName val="EWS2"/>
      <sheetName val="EWS1"/>
    </sheetNames>
    <sheetDataSet>
      <sheetData sheetId="0"/>
      <sheetData sheetId="1"/>
      <sheetData sheetId="2">
        <row r="447">
          <cell r="B4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MENU.XLS"/>
    </sheetNames>
    <definedNames>
      <definedName name="Menu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__measure_save_sheet_JDW_TRW"/>
      <sheetName val="__MenuSave__TRW_J_527418731294"/>
      <sheetName val="Sequentiel"/>
      <sheetName val="temps de récupération"/>
      <sheetName val="SUIVI"/>
      <sheetName val="tableau1"/>
      <sheetName val="tableau2"/>
      <sheetName val="Feuil1"/>
      <sheetName val="feuille mes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H2Q398"/>
      <sheetName val="PPH2Q398.XLS"/>
    </sheetNames>
    <definedNames>
      <definedName name="Reset" refersTo="#REF!"/>
    </definedNames>
    <sheetDataSet>
      <sheetData sheetId="0" refreshError="1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1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 P2 Base et variantes"/>
      <sheetName val="Suivi équipements"/>
      <sheetName val="Base C V ECS"/>
      <sheetName val="Variante C V ECS"/>
      <sheetName val="Base Electricité"/>
      <sheetName val="Base Air comprimé"/>
      <sheetName val="Base Sécurité Incendie"/>
      <sheetName val="BD"/>
      <sheetName val="P2 UPS MEP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Base Air comprimé</v>
          </cell>
        </row>
      </sheetData>
      <sheetData sheetId="6">
        <row r="3">
          <cell r="A3" t="str">
            <v>Base Sécurité Incendie</v>
          </cell>
        </row>
      </sheetData>
      <sheetData sheetId="7">
        <row r="14">
          <cell r="C14">
            <v>50</v>
          </cell>
        </row>
        <row r="127">
          <cell r="C127" t="str">
            <v>BOUCHE DE SOUFFLAGE / ASPIRATION</v>
          </cell>
        </row>
        <row r="128">
          <cell r="C128" t="str">
            <v>VMC / CAISSON D'EXTRACTION</v>
          </cell>
        </row>
        <row r="129">
          <cell r="C129" t="str">
            <v>CTA 0 à 1000 m3/h</v>
          </cell>
        </row>
        <row r="130">
          <cell r="C130" t="str">
            <v>CTA 1000 m3/h à 2500 m3/h</v>
          </cell>
        </row>
        <row r="131">
          <cell r="C131" t="str">
            <v>CTA 2500 m3/h à 4000 m3/h</v>
          </cell>
        </row>
        <row r="132">
          <cell r="C132" t="str">
            <v>CTA 4000 m3/h à 6000 m3/h</v>
          </cell>
        </row>
        <row r="133">
          <cell r="C133" t="str">
            <v>CTA 6000 m3/h à 10000 m3/h</v>
          </cell>
        </row>
        <row r="134">
          <cell r="C134" t="str">
            <v>Filtre G4</v>
          </cell>
        </row>
        <row r="135">
          <cell r="C135" t="str">
            <v>Filtre F7</v>
          </cell>
        </row>
        <row r="136">
          <cell r="C136" t="str">
            <v>CTA 10000 m3/h à 15000 m3/h</v>
          </cell>
        </row>
        <row r="137">
          <cell r="C137" t="str">
            <v>CTA 15000 m3/h à 20000 m3/h</v>
          </cell>
        </row>
        <row r="138">
          <cell r="C138" t="str">
            <v>CTA salle blanche 1000 m3/h à 2500 m3/h</v>
          </cell>
        </row>
        <row r="139">
          <cell r="C139" t="str">
            <v>CTA salle blanche 2500 m3/h à 4000 m3/h</v>
          </cell>
        </row>
        <row r="140">
          <cell r="C140" t="str">
            <v>CTA salle blanche 4000 m3/h à 6000 m3/h</v>
          </cell>
        </row>
        <row r="141">
          <cell r="C141" t="str">
            <v>CTA salle blanche 6000 m3/h à 10000 m3/h</v>
          </cell>
        </row>
        <row r="142">
          <cell r="C142" t="str">
            <v>CTA salle blanche 10000 m3/h à 15000 m3/h</v>
          </cell>
        </row>
        <row r="143">
          <cell r="C143" t="str">
            <v>CTA salle blanche 15000 m3/h à 20000 m3/h</v>
          </cell>
        </row>
        <row r="144">
          <cell r="C144" t="str">
            <v>HUMIDIFICATEUR VAPEUR</v>
          </cell>
        </row>
        <row r="145">
          <cell r="C145" t="str">
            <v>CAISSON D'INSUFFLATION</v>
          </cell>
        </row>
        <row r="146">
          <cell r="C146" t="str">
            <v>CLAPET COUPE FEU</v>
          </cell>
        </row>
        <row r="147">
          <cell r="C147" t="str">
            <v>EXTRACTEURS SORBONNES</v>
          </cell>
        </row>
        <row r="148">
          <cell r="C148" t="str">
            <v>TOURELLE D'EXTRACTION</v>
          </cell>
        </row>
        <row r="149">
          <cell r="C149" t="str">
            <v>CAISSON DE DESENFUMAGE</v>
          </cell>
        </row>
        <row r="150">
          <cell r="C150" t="str">
            <v>NETTOYAGE RESEAU</v>
          </cell>
        </row>
        <row r="151">
          <cell r="C151" t="str">
            <v>INDICATEURS DE PRESSION</v>
          </cell>
        </row>
        <row r="152">
          <cell r="C152" t="str">
            <v>CAISSON DE FILTRATION</v>
          </cell>
        </row>
        <row r="153">
          <cell r="C153" t="str">
            <v>FILTRES TERMINAUX</v>
          </cell>
        </row>
        <row r="154">
          <cell r="C154" t="str">
            <v>INDICATEURS DE TEMPERATURE</v>
          </cell>
        </row>
        <row r="155">
          <cell r="C155" t="str">
            <v>INDICATEURS D'HYGROMETRIE</v>
          </cell>
        </row>
        <row r="156">
          <cell r="C156" t="str">
            <v>SONDES CO2 + REGISTRE</v>
          </cell>
        </row>
        <row r="157">
          <cell r="C157" t="str">
            <v>DETECTEUR DE PRESENCE +REGISTRE</v>
          </cell>
        </row>
        <row r="158">
          <cell r="C158" t="str">
            <v>PSM</v>
          </cell>
        </row>
        <row r="159">
          <cell r="C159" t="str">
            <v>VH et VB</v>
          </cell>
        </row>
        <row r="160">
          <cell r="C160" t="str">
            <v>VOLET TUNNEL</v>
          </cell>
        </row>
        <row r="161">
          <cell r="C161" t="str">
            <v>OUVRANT DE DESENFUMAGE</v>
          </cell>
        </row>
      </sheetData>
      <sheetData sheetId="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AMPAD"/>
      <sheetName val="MACAMPAD.XLS"/>
    </sheetNames>
    <definedNames>
      <definedName name="CoulRecycBad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Départ Usine"/>
      <sheetName val="Menuiserie Extérieure"/>
      <sheetName val="Montage"/>
      <sheetName val="Cloisons Plâtrerie Doublage"/>
      <sheetName val="Menuiserie intérieure"/>
      <sheetName val="Option M.value"/>
      <sheetName val="DPGF LOT 1 à 9"/>
      <sheetName val="DPGF Total"/>
      <sheetName val="Côte"/>
      <sheetName val="Départ_Usine"/>
      <sheetName val="Menuiserie_Extérieure"/>
      <sheetName val="Cloisons_Plâtrerie_Doublage"/>
      <sheetName val="Menuiserie_intérieure"/>
      <sheetName val="Option_M_value"/>
      <sheetName val="DPGF_LOT_1_à_9"/>
      <sheetName val="DPGF_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 PAM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URES"/>
      <sheetName val="PAGE GARDE"/>
      <sheetName val="SAISIE"/>
      <sheetName val="METRE"/>
      <sheetName val="CCTP_METRE"/>
      <sheetName val="MINUTE"/>
      <sheetName val="Style"/>
      <sheetName val="DEVIS"/>
      <sheetName val="RECAP"/>
      <sheetName val="RECAPITULATION"/>
      <sheetName val="PLANNING"/>
      <sheetName val="EWS2"/>
    </sheetNames>
    <sheetDataSet>
      <sheetData sheetId="0"/>
      <sheetData sheetId="1"/>
      <sheetData sheetId="2">
        <row r="8">
          <cell r="M8">
            <v>19.600000000000001</v>
          </cell>
        </row>
        <row r="19">
          <cell r="D19" t="str">
            <v>Delphine ALBOUY</v>
          </cell>
        </row>
        <row r="20">
          <cell r="D20" t="str">
            <v>4 rue Marcellin Berthelot</v>
          </cell>
        </row>
        <row r="22">
          <cell r="D22" t="str">
            <v>69150 DECINES-CHARPIEU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8 - RECAP COUT FONCT.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0 - données d'entrée"/>
      <sheetName val="1 - Maintenance courante"/>
      <sheetName val="2 - Plan GER"/>
      <sheetName val="3 - Synthèse"/>
      <sheetName val="4 - Provisions"/>
      <sheetName val="Classification - Exemples"/>
      <sheetName val="Liste équipements"/>
      <sheetName val="liste CE"/>
      <sheetName val="Définitions"/>
      <sheetName val="tableau1"/>
    </sheetNames>
    <sheetDataSet>
      <sheetData sheetId="0"/>
      <sheetData sheetId="1">
        <row r="18">
          <cell r="C18">
            <v>2016</v>
          </cell>
        </row>
        <row r="19">
          <cell r="C19">
            <v>0.02</v>
          </cell>
        </row>
        <row r="25">
          <cell r="B25" t="str">
            <v>Tous bâtiments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C4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1- VRD - Aménagements extérieurs et entretien espaces verts</v>
          </cell>
        </row>
        <row r="5">
          <cell r="A5" t="str">
            <v>2- Façades, menuiseries extérieures, toitures (clos couvert)</v>
          </cell>
        </row>
        <row r="6">
          <cell r="A6" t="str">
            <v>3- Second œuvre (revêtements de sols, muraux, peinture, serrurerie, serrurerie)</v>
          </cell>
        </row>
        <row r="7">
          <cell r="A7" t="str">
            <v>4- Electricité - Courants forts et groupes électrogènes</v>
          </cell>
        </row>
        <row r="8">
          <cell r="A8" t="str">
            <v>5- Electricité - Courants faibles</v>
          </cell>
        </row>
        <row r="9">
          <cell r="A9" t="str">
            <v>6- Plomberie Sanitaire</v>
          </cell>
        </row>
        <row r="10">
          <cell r="A10" t="str">
            <v>7- Chauffage Ventilation Climatisation</v>
          </cell>
        </row>
        <row r="11">
          <cell r="A11" t="str">
            <v>8- Appareils élévateurs (ascenseurs, monte-charges, monte-malades) et rails lève-malades</v>
          </cell>
        </row>
        <row r="12">
          <cell r="A12" t="str">
            <v>9- Fluides médicaux et gaz non médicaux</v>
          </cell>
        </row>
        <row r="13">
          <cell r="A13" t="str">
            <v>10- Restauration : locaux et matériels (production et distribution, bac à graisse, chambres froides, lave-vaisselle, etc.)</v>
          </cell>
        </row>
        <row r="14">
          <cell r="A14" t="str">
            <v>11- Blanchisserie - lingerie</v>
          </cell>
        </row>
        <row r="15">
          <cell r="A15" t="str">
            <v>12- Mobilier fixe intégré à l'immobilier</v>
          </cell>
        </row>
        <row r="16">
          <cell r="A16" t="str">
            <v>13- Autres (relevant de l'immobilier)</v>
          </cell>
        </row>
        <row r="17">
          <cell r="A17" t="str">
            <v>14- Maintenance sécurité (hors groupe électrogène)</v>
          </cell>
        </row>
        <row r="18">
          <cell r="A18" t="str">
            <v>15- Maintenance multi-technique</v>
          </cell>
        </row>
      </sheetData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2:H38"/>
  <sheetViews>
    <sheetView workbookViewId="0">
      <selection activeCell="A22" sqref="A22:H22"/>
    </sheetView>
  </sheetViews>
  <sheetFormatPr baseColWidth="10" defaultColWidth="11.44140625" defaultRowHeight="13.8" x14ac:dyDescent="0.3"/>
  <cols>
    <col min="1" max="8" width="12" style="1" customWidth="1"/>
    <col min="9" max="16384" width="11.44140625" style="1"/>
  </cols>
  <sheetData>
    <row r="12" spans="1:8" ht="15.6" x14ac:dyDescent="0.3">
      <c r="A12" s="396"/>
      <c r="B12" s="396"/>
      <c r="C12" s="396"/>
      <c r="D12" s="396"/>
      <c r="E12" s="396"/>
      <c r="F12" s="396"/>
      <c r="G12" s="396"/>
      <c r="H12" s="396"/>
    </row>
    <row r="13" spans="1:8" ht="15.6" x14ac:dyDescent="0.3">
      <c r="D13" s="4"/>
    </row>
    <row r="14" spans="1:8" ht="86.1" customHeight="1" x14ac:dyDescent="0.3">
      <c r="A14" s="397" t="s">
        <v>263</v>
      </c>
      <c r="B14" s="397"/>
      <c r="C14" s="397"/>
      <c r="D14" s="397"/>
      <c r="E14" s="397"/>
      <c r="F14" s="397"/>
      <c r="G14" s="397"/>
      <c r="H14" s="397"/>
    </row>
    <row r="15" spans="1:8" ht="21" x14ac:dyDescent="0.3">
      <c r="D15" s="5"/>
    </row>
    <row r="16" spans="1:8" x14ac:dyDescent="0.3">
      <c r="D16" s="6"/>
    </row>
    <row r="17" spans="1:8" ht="21" x14ac:dyDescent="0.3">
      <c r="A17" s="395"/>
      <c r="B17" s="395"/>
      <c r="C17" s="395"/>
      <c r="D17" s="395"/>
      <c r="E17" s="395"/>
      <c r="F17" s="395"/>
      <c r="G17" s="395"/>
      <c r="H17" s="395"/>
    </row>
    <row r="18" spans="1:8" x14ac:dyDescent="0.3">
      <c r="D18" s="6"/>
    </row>
    <row r="19" spans="1:8" ht="18" x14ac:dyDescent="0.3">
      <c r="A19" s="398"/>
      <c r="B19" s="398"/>
      <c r="C19" s="398"/>
      <c r="D19" s="398"/>
      <c r="E19" s="398"/>
      <c r="F19" s="398"/>
      <c r="G19" s="398"/>
      <c r="H19" s="398"/>
    </row>
    <row r="20" spans="1:8" x14ac:dyDescent="0.3">
      <c r="D20" s="7"/>
    </row>
    <row r="21" spans="1:8" x14ac:dyDescent="0.3">
      <c r="D21" s="8"/>
    </row>
    <row r="22" spans="1:8" ht="18" x14ac:dyDescent="0.3">
      <c r="A22" s="399" t="s">
        <v>247</v>
      </c>
      <c r="B22" s="399"/>
      <c r="C22" s="399"/>
      <c r="D22" s="399"/>
      <c r="E22" s="399"/>
      <c r="F22" s="399"/>
      <c r="G22" s="399"/>
      <c r="H22" s="399"/>
    </row>
    <row r="23" spans="1:8" x14ac:dyDescent="0.3">
      <c r="D23" s="9"/>
    </row>
    <row r="24" spans="1:8" ht="24.9" customHeight="1" x14ac:dyDescent="0.3">
      <c r="A24" s="400" t="s">
        <v>248</v>
      </c>
      <c r="B24" s="400"/>
      <c r="C24" s="400"/>
      <c r="D24" s="400"/>
      <c r="E24" s="400"/>
      <c r="F24" s="400"/>
      <c r="G24" s="400"/>
      <c r="H24" s="400"/>
    </row>
    <row r="25" spans="1:8" x14ac:dyDescent="0.3">
      <c r="D25" s="8"/>
    </row>
    <row r="26" spans="1:8" x14ac:dyDescent="0.3">
      <c r="D26" s="8"/>
    </row>
    <row r="27" spans="1:8" ht="25.8" x14ac:dyDescent="0.3">
      <c r="A27" s="401" t="s">
        <v>245</v>
      </c>
      <c r="B27" s="401"/>
      <c r="C27" s="401"/>
      <c r="D27" s="401"/>
      <c r="E27" s="401"/>
      <c r="F27" s="401"/>
      <c r="G27" s="401"/>
      <c r="H27" s="401"/>
    </row>
    <row r="28" spans="1:8" x14ac:dyDescent="0.3">
      <c r="D28" s="8"/>
    </row>
    <row r="29" spans="1:8" ht="25.8" x14ac:dyDescent="0.3">
      <c r="A29" s="402" t="s">
        <v>246</v>
      </c>
      <c r="B29" s="402"/>
      <c r="C29" s="402"/>
      <c r="D29" s="402"/>
      <c r="E29" s="402"/>
      <c r="F29" s="402"/>
      <c r="G29" s="402"/>
      <c r="H29" s="402"/>
    </row>
    <row r="30" spans="1:8" x14ac:dyDescent="0.3">
      <c r="D30" s="8"/>
    </row>
    <row r="31" spans="1:8" ht="14.4" x14ac:dyDescent="0.3">
      <c r="A31" s="403" t="s">
        <v>493</v>
      </c>
      <c r="B31" s="403"/>
      <c r="C31" s="403"/>
      <c r="D31" s="403"/>
      <c r="E31" s="403"/>
      <c r="F31" s="403"/>
      <c r="G31" s="403"/>
      <c r="H31" s="403"/>
    </row>
    <row r="32" spans="1:8" x14ac:dyDescent="0.3">
      <c r="A32" s="404"/>
      <c r="B32" s="405"/>
      <c r="C32" s="405"/>
      <c r="D32" s="405"/>
      <c r="E32" s="405"/>
      <c r="F32" s="405"/>
      <c r="G32" s="405"/>
      <c r="H32" s="405"/>
    </row>
    <row r="33" spans="1:8" x14ac:dyDescent="0.3">
      <c r="D33" s="10"/>
      <c r="E33" s="10"/>
    </row>
    <row r="34" spans="1:8" ht="14.4" x14ac:dyDescent="0.3">
      <c r="A34" s="11" t="s">
        <v>439</v>
      </c>
    </row>
    <row r="35" spans="1:8" ht="77.25" customHeight="1" x14ac:dyDescent="0.3">
      <c r="A35" s="406" t="s">
        <v>249</v>
      </c>
      <c r="B35" s="406"/>
      <c r="C35" s="406"/>
    </row>
    <row r="36" spans="1:8" ht="14.4" x14ac:dyDescent="0.3">
      <c r="A36" s="12"/>
    </row>
    <row r="37" spans="1:8" ht="21" x14ac:dyDescent="0.3">
      <c r="A37" s="395" t="s">
        <v>456</v>
      </c>
      <c r="B37" s="395"/>
      <c r="C37" s="395"/>
      <c r="D37" s="395"/>
      <c r="E37" s="395"/>
      <c r="F37" s="395"/>
      <c r="G37" s="395"/>
      <c r="H37" s="395"/>
    </row>
    <row r="38" spans="1:8" ht="21" x14ac:dyDescent="0.3">
      <c r="A38" s="5"/>
      <c r="B38" s="5"/>
      <c r="C38" s="5"/>
      <c r="D38" s="5"/>
      <c r="E38" s="5"/>
      <c r="F38" s="5"/>
      <c r="G38" s="5"/>
      <c r="H38" s="5"/>
    </row>
  </sheetData>
  <mergeCells count="12">
    <mergeCell ref="A37:H37"/>
    <mergeCell ref="A12:H12"/>
    <mergeCell ref="A14:H14"/>
    <mergeCell ref="A17:H17"/>
    <mergeCell ref="A19:H19"/>
    <mergeCell ref="A22:H22"/>
    <mergeCell ref="A24:H24"/>
    <mergeCell ref="A27:H27"/>
    <mergeCell ref="A29:H29"/>
    <mergeCell ref="A31:H31"/>
    <mergeCell ref="A32:H32"/>
    <mergeCell ref="A35:C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G86"/>
  <sheetViews>
    <sheetView showZeros="0" view="pageBreakPreview" zoomScaleNormal="120" zoomScaleSheetLayoutView="100" workbookViewId="0">
      <pane ySplit="3" topLeftCell="A4" activePane="bottomLeft" state="frozen"/>
      <selection activeCell="E3" sqref="E1:F1048576"/>
      <selection pane="bottomLeft" activeCell="B74" sqref="B74"/>
    </sheetView>
  </sheetViews>
  <sheetFormatPr baseColWidth="10" defaultRowHeight="12" x14ac:dyDescent="0.3"/>
  <cols>
    <col min="1" max="1" width="4.6640625" style="224" customWidth="1"/>
    <col min="2" max="2" width="41.44140625" style="391" customWidth="1"/>
    <col min="3" max="3" width="7.5546875" style="391" customWidth="1"/>
    <col min="4" max="4" width="6.88671875" style="391" customWidth="1"/>
    <col min="5" max="6" width="15.5546875" style="391" customWidth="1"/>
    <col min="7" max="229" width="11.44140625" style="391"/>
    <col min="230" max="230" width="7.109375" style="391" customWidth="1"/>
    <col min="231" max="231" width="76.33203125" style="391" customWidth="1"/>
    <col min="232" max="232" width="37.109375" style="391" customWidth="1"/>
    <col min="233" max="485" width="11.44140625" style="391"/>
    <col min="486" max="486" width="7.109375" style="391" customWidth="1"/>
    <col min="487" max="487" width="76.33203125" style="391" customWidth="1"/>
    <col min="488" max="488" width="37.109375" style="391" customWidth="1"/>
    <col min="489" max="741" width="11.44140625" style="391"/>
    <col min="742" max="742" width="7.109375" style="391" customWidth="1"/>
    <col min="743" max="743" width="76.33203125" style="391" customWidth="1"/>
    <col min="744" max="744" width="37.109375" style="391" customWidth="1"/>
    <col min="745" max="997" width="11.44140625" style="391"/>
    <col min="998" max="998" width="7.109375" style="391" customWidth="1"/>
    <col min="999" max="999" width="76.33203125" style="391" customWidth="1"/>
    <col min="1000" max="1000" width="37.109375" style="391" customWidth="1"/>
    <col min="1001" max="1253" width="11.44140625" style="391"/>
    <col min="1254" max="1254" width="7.109375" style="391" customWidth="1"/>
    <col min="1255" max="1255" width="76.33203125" style="391" customWidth="1"/>
    <col min="1256" max="1256" width="37.109375" style="391" customWidth="1"/>
    <col min="1257" max="1509" width="11.44140625" style="391"/>
    <col min="1510" max="1510" width="7.109375" style="391" customWidth="1"/>
    <col min="1511" max="1511" width="76.33203125" style="391" customWidth="1"/>
    <col min="1512" max="1512" width="37.109375" style="391" customWidth="1"/>
    <col min="1513" max="1765" width="11.44140625" style="391"/>
    <col min="1766" max="1766" width="7.109375" style="391" customWidth="1"/>
    <col min="1767" max="1767" width="76.33203125" style="391" customWidth="1"/>
    <col min="1768" max="1768" width="37.109375" style="391" customWidth="1"/>
    <col min="1769" max="2021" width="11.44140625" style="391"/>
    <col min="2022" max="2022" width="7.109375" style="391" customWidth="1"/>
    <col min="2023" max="2023" width="76.33203125" style="391" customWidth="1"/>
    <col min="2024" max="2024" width="37.109375" style="391" customWidth="1"/>
    <col min="2025" max="2277" width="11.44140625" style="391"/>
    <col min="2278" max="2278" width="7.109375" style="391" customWidth="1"/>
    <col min="2279" max="2279" width="76.33203125" style="391" customWidth="1"/>
    <col min="2280" max="2280" width="37.109375" style="391" customWidth="1"/>
    <col min="2281" max="2533" width="11.44140625" style="391"/>
    <col min="2534" max="2534" width="7.109375" style="391" customWidth="1"/>
    <col min="2535" max="2535" width="76.33203125" style="391" customWidth="1"/>
    <col min="2536" max="2536" width="37.109375" style="391" customWidth="1"/>
    <col min="2537" max="2789" width="11.44140625" style="391"/>
    <col min="2790" max="2790" width="7.109375" style="391" customWidth="1"/>
    <col min="2791" max="2791" width="76.33203125" style="391" customWidth="1"/>
    <col min="2792" max="2792" width="37.109375" style="391" customWidth="1"/>
    <col min="2793" max="3045" width="11.44140625" style="391"/>
    <col min="3046" max="3046" width="7.109375" style="391" customWidth="1"/>
    <col min="3047" max="3047" width="76.33203125" style="391" customWidth="1"/>
    <col min="3048" max="3048" width="37.109375" style="391" customWidth="1"/>
    <col min="3049" max="3301" width="11.44140625" style="391"/>
    <col min="3302" max="3302" width="7.109375" style="391" customWidth="1"/>
    <col min="3303" max="3303" width="76.33203125" style="391" customWidth="1"/>
    <col min="3304" max="3304" width="37.109375" style="391" customWidth="1"/>
    <col min="3305" max="3557" width="11.44140625" style="391"/>
    <col min="3558" max="3558" width="7.109375" style="391" customWidth="1"/>
    <col min="3559" max="3559" width="76.33203125" style="391" customWidth="1"/>
    <col min="3560" max="3560" width="37.109375" style="391" customWidth="1"/>
    <col min="3561" max="3813" width="11.44140625" style="391"/>
    <col min="3814" max="3814" width="7.109375" style="391" customWidth="1"/>
    <col min="3815" max="3815" width="76.33203125" style="391" customWidth="1"/>
    <col min="3816" max="3816" width="37.109375" style="391" customWidth="1"/>
    <col min="3817" max="4069" width="11.44140625" style="391"/>
    <col min="4070" max="4070" width="7.109375" style="391" customWidth="1"/>
    <col min="4071" max="4071" width="76.33203125" style="391" customWidth="1"/>
    <col min="4072" max="4072" width="37.109375" style="391" customWidth="1"/>
    <col min="4073" max="4325" width="11.44140625" style="391"/>
    <col min="4326" max="4326" width="7.109375" style="391" customWidth="1"/>
    <col min="4327" max="4327" width="76.33203125" style="391" customWidth="1"/>
    <col min="4328" max="4328" width="37.109375" style="391" customWidth="1"/>
    <col min="4329" max="4581" width="11.44140625" style="391"/>
    <col min="4582" max="4582" width="7.109375" style="391" customWidth="1"/>
    <col min="4583" max="4583" width="76.33203125" style="391" customWidth="1"/>
    <col min="4584" max="4584" width="37.109375" style="391" customWidth="1"/>
    <col min="4585" max="4837" width="11.44140625" style="391"/>
    <col min="4838" max="4838" width="7.109375" style="391" customWidth="1"/>
    <col min="4839" max="4839" width="76.33203125" style="391" customWidth="1"/>
    <col min="4840" max="4840" width="37.109375" style="391" customWidth="1"/>
    <col min="4841" max="5093" width="11.44140625" style="391"/>
    <col min="5094" max="5094" width="7.109375" style="391" customWidth="1"/>
    <col min="5095" max="5095" width="76.33203125" style="391" customWidth="1"/>
    <col min="5096" max="5096" width="37.109375" style="391" customWidth="1"/>
    <col min="5097" max="5349" width="11.44140625" style="391"/>
    <col min="5350" max="5350" width="7.109375" style="391" customWidth="1"/>
    <col min="5351" max="5351" width="76.33203125" style="391" customWidth="1"/>
    <col min="5352" max="5352" width="37.109375" style="391" customWidth="1"/>
    <col min="5353" max="5605" width="11.44140625" style="391"/>
    <col min="5606" max="5606" width="7.109375" style="391" customWidth="1"/>
    <col min="5607" max="5607" width="76.33203125" style="391" customWidth="1"/>
    <col min="5608" max="5608" width="37.109375" style="391" customWidth="1"/>
    <col min="5609" max="5861" width="11.44140625" style="391"/>
    <col min="5862" max="5862" width="7.109375" style="391" customWidth="1"/>
    <col min="5863" max="5863" width="76.33203125" style="391" customWidth="1"/>
    <col min="5864" max="5864" width="37.109375" style="391" customWidth="1"/>
    <col min="5865" max="6117" width="11.44140625" style="391"/>
    <col min="6118" max="6118" width="7.109375" style="391" customWidth="1"/>
    <col min="6119" max="6119" width="76.33203125" style="391" customWidth="1"/>
    <col min="6120" max="6120" width="37.109375" style="391" customWidth="1"/>
    <col min="6121" max="6373" width="11.44140625" style="391"/>
    <col min="6374" max="6374" width="7.109375" style="391" customWidth="1"/>
    <col min="6375" max="6375" width="76.33203125" style="391" customWidth="1"/>
    <col min="6376" max="6376" width="37.109375" style="391" customWidth="1"/>
    <col min="6377" max="6629" width="11.44140625" style="391"/>
    <col min="6630" max="6630" width="7.109375" style="391" customWidth="1"/>
    <col min="6631" max="6631" width="76.33203125" style="391" customWidth="1"/>
    <col min="6632" max="6632" width="37.109375" style="391" customWidth="1"/>
    <col min="6633" max="6885" width="11.44140625" style="391"/>
    <col min="6886" max="6886" width="7.109375" style="391" customWidth="1"/>
    <col min="6887" max="6887" width="76.33203125" style="391" customWidth="1"/>
    <col min="6888" max="6888" width="37.109375" style="391" customWidth="1"/>
    <col min="6889" max="7141" width="11.44140625" style="391"/>
    <col min="7142" max="7142" width="7.109375" style="391" customWidth="1"/>
    <col min="7143" max="7143" width="76.33203125" style="391" customWidth="1"/>
    <col min="7144" max="7144" width="37.109375" style="391" customWidth="1"/>
    <col min="7145" max="7397" width="11.44140625" style="391"/>
    <col min="7398" max="7398" width="7.109375" style="391" customWidth="1"/>
    <col min="7399" max="7399" width="76.33203125" style="391" customWidth="1"/>
    <col min="7400" max="7400" width="37.109375" style="391" customWidth="1"/>
    <col min="7401" max="7653" width="11.44140625" style="391"/>
    <col min="7654" max="7654" width="7.109375" style="391" customWidth="1"/>
    <col min="7655" max="7655" width="76.33203125" style="391" customWidth="1"/>
    <col min="7656" max="7656" width="37.109375" style="391" customWidth="1"/>
    <col min="7657" max="7909" width="11.44140625" style="391"/>
    <col min="7910" max="7910" width="7.109375" style="391" customWidth="1"/>
    <col min="7911" max="7911" width="76.33203125" style="391" customWidth="1"/>
    <col min="7912" max="7912" width="37.109375" style="391" customWidth="1"/>
    <col min="7913" max="8165" width="11.44140625" style="391"/>
    <col min="8166" max="8166" width="7.109375" style="391" customWidth="1"/>
    <col min="8167" max="8167" width="76.33203125" style="391" customWidth="1"/>
    <col min="8168" max="8168" width="37.109375" style="391" customWidth="1"/>
    <col min="8169" max="8421" width="11.44140625" style="391"/>
    <col min="8422" max="8422" width="7.109375" style="391" customWidth="1"/>
    <col min="8423" max="8423" width="76.33203125" style="391" customWidth="1"/>
    <col min="8424" max="8424" width="37.109375" style="391" customWidth="1"/>
    <col min="8425" max="8677" width="11.44140625" style="391"/>
    <col min="8678" max="8678" width="7.109375" style="391" customWidth="1"/>
    <col min="8679" max="8679" width="76.33203125" style="391" customWidth="1"/>
    <col min="8680" max="8680" width="37.109375" style="391" customWidth="1"/>
    <col min="8681" max="8933" width="11.44140625" style="391"/>
    <col min="8934" max="8934" width="7.109375" style="391" customWidth="1"/>
    <col min="8935" max="8935" width="76.33203125" style="391" customWidth="1"/>
    <col min="8936" max="8936" width="37.109375" style="391" customWidth="1"/>
    <col min="8937" max="9189" width="11.44140625" style="391"/>
    <col min="9190" max="9190" width="7.109375" style="391" customWidth="1"/>
    <col min="9191" max="9191" width="76.33203125" style="391" customWidth="1"/>
    <col min="9192" max="9192" width="37.109375" style="391" customWidth="1"/>
    <col min="9193" max="9445" width="11.44140625" style="391"/>
    <col min="9446" max="9446" width="7.109375" style="391" customWidth="1"/>
    <col min="9447" max="9447" width="76.33203125" style="391" customWidth="1"/>
    <col min="9448" max="9448" width="37.109375" style="391" customWidth="1"/>
    <col min="9449" max="9701" width="11.44140625" style="391"/>
    <col min="9702" max="9702" width="7.109375" style="391" customWidth="1"/>
    <col min="9703" max="9703" width="76.33203125" style="391" customWidth="1"/>
    <col min="9704" max="9704" width="37.109375" style="391" customWidth="1"/>
    <col min="9705" max="9957" width="11.44140625" style="391"/>
    <col min="9958" max="9958" width="7.109375" style="391" customWidth="1"/>
    <col min="9959" max="9959" width="76.33203125" style="391" customWidth="1"/>
    <col min="9960" max="9960" width="37.109375" style="391" customWidth="1"/>
    <col min="9961" max="10213" width="11.44140625" style="391"/>
    <col min="10214" max="10214" width="7.109375" style="391" customWidth="1"/>
    <col min="10215" max="10215" width="76.33203125" style="391" customWidth="1"/>
    <col min="10216" max="10216" width="37.109375" style="391" customWidth="1"/>
    <col min="10217" max="10469" width="11.44140625" style="391"/>
    <col min="10470" max="10470" width="7.109375" style="391" customWidth="1"/>
    <col min="10471" max="10471" width="76.33203125" style="391" customWidth="1"/>
    <col min="10472" max="10472" width="37.109375" style="391" customWidth="1"/>
    <col min="10473" max="10725" width="11.44140625" style="391"/>
    <col min="10726" max="10726" width="7.109375" style="391" customWidth="1"/>
    <col min="10727" max="10727" width="76.33203125" style="391" customWidth="1"/>
    <col min="10728" max="10728" width="37.109375" style="391" customWidth="1"/>
    <col min="10729" max="10981" width="11.44140625" style="391"/>
    <col min="10982" max="10982" width="7.109375" style="391" customWidth="1"/>
    <col min="10983" max="10983" width="76.33203125" style="391" customWidth="1"/>
    <col min="10984" max="10984" width="37.109375" style="391" customWidth="1"/>
    <col min="10985" max="11237" width="11.44140625" style="391"/>
    <col min="11238" max="11238" width="7.109375" style="391" customWidth="1"/>
    <col min="11239" max="11239" width="76.33203125" style="391" customWidth="1"/>
    <col min="11240" max="11240" width="37.109375" style="391" customWidth="1"/>
    <col min="11241" max="11493" width="11.44140625" style="391"/>
    <col min="11494" max="11494" width="7.109375" style="391" customWidth="1"/>
    <col min="11495" max="11495" width="76.33203125" style="391" customWidth="1"/>
    <col min="11496" max="11496" width="37.109375" style="391" customWidth="1"/>
    <col min="11497" max="11749" width="11.44140625" style="391"/>
    <col min="11750" max="11750" width="7.109375" style="391" customWidth="1"/>
    <col min="11751" max="11751" width="76.33203125" style="391" customWidth="1"/>
    <col min="11752" max="11752" width="37.109375" style="391" customWidth="1"/>
    <col min="11753" max="12005" width="11.44140625" style="391"/>
    <col min="12006" max="12006" width="7.109375" style="391" customWidth="1"/>
    <col min="12007" max="12007" width="76.33203125" style="391" customWidth="1"/>
    <col min="12008" max="12008" width="37.109375" style="391" customWidth="1"/>
    <col min="12009" max="12261" width="11.44140625" style="391"/>
    <col min="12262" max="12262" width="7.109375" style="391" customWidth="1"/>
    <col min="12263" max="12263" width="76.33203125" style="391" customWidth="1"/>
    <col min="12264" max="12264" width="37.109375" style="391" customWidth="1"/>
    <col min="12265" max="12517" width="11.44140625" style="391"/>
    <col min="12518" max="12518" width="7.109375" style="391" customWidth="1"/>
    <col min="12519" max="12519" width="76.33203125" style="391" customWidth="1"/>
    <col min="12520" max="12520" width="37.109375" style="391" customWidth="1"/>
    <col min="12521" max="12773" width="11.44140625" style="391"/>
    <col min="12774" max="12774" width="7.109375" style="391" customWidth="1"/>
    <col min="12775" max="12775" width="76.33203125" style="391" customWidth="1"/>
    <col min="12776" max="12776" width="37.109375" style="391" customWidth="1"/>
    <col min="12777" max="13029" width="11.44140625" style="391"/>
    <col min="13030" max="13030" width="7.109375" style="391" customWidth="1"/>
    <col min="13031" max="13031" width="76.33203125" style="391" customWidth="1"/>
    <col min="13032" max="13032" width="37.109375" style="391" customWidth="1"/>
    <col min="13033" max="13285" width="11.44140625" style="391"/>
    <col min="13286" max="13286" width="7.109375" style="391" customWidth="1"/>
    <col min="13287" max="13287" width="76.33203125" style="391" customWidth="1"/>
    <col min="13288" max="13288" width="37.109375" style="391" customWidth="1"/>
    <col min="13289" max="13541" width="11.44140625" style="391"/>
    <col min="13542" max="13542" width="7.109375" style="391" customWidth="1"/>
    <col min="13543" max="13543" width="76.33203125" style="391" customWidth="1"/>
    <col min="13544" max="13544" width="37.109375" style="391" customWidth="1"/>
    <col min="13545" max="13797" width="11.44140625" style="391"/>
    <col min="13798" max="13798" width="7.109375" style="391" customWidth="1"/>
    <col min="13799" max="13799" width="76.33203125" style="391" customWidth="1"/>
    <col min="13800" max="13800" width="37.109375" style="391" customWidth="1"/>
    <col min="13801" max="14053" width="11.44140625" style="391"/>
    <col min="14054" max="14054" width="7.109375" style="391" customWidth="1"/>
    <col min="14055" max="14055" width="76.33203125" style="391" customWidth="1"/>
    <col min="14056" max="14056" width="37.109375" style="391" customWidth="1"/>
    <col min="14057" max="14309" width="11.44140625" style="391"/>
    <col min="14310" max="14310" width="7.109375" style="391" customWidth="1"/>
    <col min="14311" max="14311" width="76.33203125" style="391" customWidth="1"/>
    <col min="14312" max="14312" width="37.109375" style="391" customWidth="1"/>
    <col min="14313" max="14565" width="11.44140625" style="391"/>
    <col min="14566" max="14566" width="7.109375" style="391" customWidth="1"/>
    <col min="14567" max="14567" width="76.33203125" style="391" customWidth="1"/>
    <col min="14568" max="14568" width="37.109375" style="391" customWidth="1"/>
    <col min="14569" max="14821" width="11.44140625" style="391"/>
    <col min="14822" max="14822" width="7.109375" style="391" customWidth="1"/>
    <col min="14823" max="14823" width="76.33203125" style="391" customWidth="1"/>
    <col min="14824" max="14824" width="37.109375" style="391" customWidth="1"/>
    <col min="14825" max="15077" width="11.44140625" style="391"/>
    <col min="15078" max="15078" width="7.109375" style="391" customWidth="1"/>
    <col min="15079" max="15079" width="76.33203125" style="391" customWidth="1"/>
    <col min="15080" max="15080" width="37.109375" style="391" customWidth="1"/>
    <col min="15081" max="15333" width="11.44140625" style="391"/>
    <col min="15334" max="15334" width="7.109375" style="391" customWidth="1"/>
    <col min="15335" max="15335" width="76.33203125" style="391" customWidth="1"/>
    <col min="15336" max="15336" width="37.109375" style="391" customWidth="1"/>
    <col min="15337" max="15589" width="11.44140625" style="391"/>
    <col min="15590" max="15590" width="7.109375" style="391" customWidth="1"/>
    <col min="15591" max="15591" width="76.33203125" style="391" customWidth="1"/>
    <col min="15592" max="15592" width="37.109375" style="391" customWidth="1"/>
    <col min="15593" max="15845" width="11.44140625" style="391"/>
    <col min="15846" max="15846" width="7.109375" style="391" customWidth="1"/>
    <col min="15847" max="15847" width="76.33203125" style="391" customWidth="1"/>
    <col min="15848" max="15848" width="37.109375" style="391" customWidth="1"/>
    <col min="15849" max="16101" width="11.44140625" style="391"/>
    <col min="16102" max="16102" width="7.109375" style="391" customWidth="1"/>
    <col min="16103" max="16103" width="76.33203125" style="391" customWidth="1"/>
    <col min="16104" max="16104" width="37.109375" style="391" customWidth="1"/>
    <col min="16105" max="16384" width="11.44140625" style="391"/>
  </cols>
  <sheetData>
    <row r="1" spans="1:6" s="224" customFormat="1" ht="27.75" customHeight="1" thickBot="1" x14ac:dyDescent="0.35">
      <c r="A1" s="13"/>
      <c r="B1" s="416" t="s">
        <v>494</v>
      </c>
      <c r="C1" s="346"/>
      <c r="D1" s="419" t="s">
        <v>263</v>
      </c>
      <c r="E1" s="420"/>
      <c r="F1" s="421"/>
    </row>
    <row r="2" spans="1:6" s="224" customFormat="1" ht="18" customHeight="1" thickBot="1" x14ac:dyDescent="0.35">
      <c r="A2" s="15"/>
      <c r="B2" s="417"/>
      <c r="C2" s="16"/>
      <c r="D2" s="419" t="s">
        <v>251</v>
      </c>
      <c r="E2" s="420"/>
      <c r="F2" s="421"/>
    </row>
    <row r="3" spans="1:6" s="224" customFormat="1" ht="18" customHeight="1" thickBot="1" x14ac:dyDescent="0.35">
      <c r="A3" s="419" t="s">
        <v>8</v>
      </c>
      <c r="B3" s="420"/>
      <c r="C3" s="380" t="s">
        <v>9</v>
      </c>
      <c r="D3" s="381" t="s">
        <v>28</v>
      </c>
      <c r="E3" s="382" t="s">
        <v>10</v>
      </c>
      <c r="F3" s="383" t="s">
        <v>11</v>
      </c>
    </row>
    <row r="4" spans="1:6" s="224" customFormat="1" ht="12" customHeight="1" thickBot="1" x14ac:dyDescent="0.35">
      <c r="A4" s="21"/>
      <c r="B4" s="117"/>
      <c r="C4" s="23"/>
      <c r="D4" s="24"/>
      <c r="E4" s="25"/>
      <c r="F4" s="26"/>
    </row>
    <row r="5" spans="1:6" s="224" customFormat="1" ht="24" customHeight="1" thickBot="1" x14ac:dyDescent="0.35">
      <c r="A5" s="100">
        <v>1</v>
      </c>
      <c r="B5" s="384" t="s">
        <v>732</v>
      </c>
      <c r="C5" s="385"/>
      <c r="D5" s="88"/>
      <c r="E5" s="31">
        <v>0</v>
      </c>
      <c r="F5" s="386">
        <f>SUBTOTAL(9,F6:F18)</f>
        <v>65037.94</v>
      </c>
    </row>
    <row r="6" spans="1:6" s="224" customFormat="1" ht="24" x14ac:dyDescent="0.3">
      <c r="A6" s="100" t="s">
        <v>497</v>
      </c>
      <c r="B6" s="150" t="s">
        <v>674</v>
      </c>
      <c r="C6" s="387"/>
      <c r="D6" s="88"/>
      <c r="E6" s="31">
        <v>0</v>
      </c>
      <c r="F6" s="36">
        <f>D6*E6</f>
        <v>0</v>
      </c>
    </row>
    <row r="7" spans="1:6" s="224" customFormat="1" ht="12" customHeight="1" x14ac:dyDescent="0.3">
      <c r="A7" s="149"/>
      <c r="B7" s="362" t="s">
        <v>675</v>
      </c>
      <c r="C7" s="232" t="s">
        <v>13</v>
      </c>
      <c r="D7" s="88">
        <f>20-8.24</f>
        <v>11.76</v>
      </c>
      <c r="E7" s="31">
        <v>2012.5</v>
      </c>
      <c r="F7" s="36">
        <f t="shared" ref="F7:F74" si="0">D7*E7</f>
        <v>23667</v>
      </c>
    </row>
    <row r="8" spans="1:6" s="224" customFormat="1" ht="12" customHeight="1" x14ac:dyDescent="0.3">
      <c r="A8" s="149"/>
      <c r="B8" s="362" t="s">
        <v>576</v>
      </c>
      <c r="C8" s="232" t="s">
        <v>15</v>
      </c>
      <c r="D8" s="88">
        <f>245-101</f>
        <v>144</v>
      </c>
      <c r="E8" s="31">
        <v>23</v>
      </c>
      <c r="F8" s="36">
        <f t="shared" si="0"/>
        <v>3312</v>
      </c>
    </row>
    <row r="9" spans="1:6" s="224" customFormat="1" ht="12" customHeight="1" x14ac:dyDescent="0.3">
      <c r="A9" s="149"/>
      <c r="B9" s="362" t="s">
        <v>577</v>
      </c>
      <c r="C9" s="232" t="s">
        <v>15</v>
      </c>
      <c r="D9" s="88">
        <f t="shared" ref="D9:D10" si="1">245-101</f>
        <v>144</v>
      </c>
      <c r="E9" s="31">
        <v>23</v>
      </c>
      <c r="F9" s="36">
        <f t="shared" si="0"/>
        <v>3312</v>
      </c>
    </row>
    <row r="10" spans="1:6" s="224" customFormat="1" ht="12" customHeight="1" x14ac:dyDescent="0.3">
      <c r="A10" s="149"/>
      <c r="B10" s="362" t="s">
        <v>572</v>
      </c>
      <c r="C10" s="232" t="s">
        <v>15</v>
      </c>
      <c r="D10" s="88">
        <f t="shared" si="1"/>
        <v>144</v>
      </c>
      <c r="E10" s="31">
        <v>34.5</v>
      </c>
      <c r="F10" s="36">
        <f t="shared" ref="F10" si="2">D10*E10</f>
        <v>4968</v>
      </c>
    </row>
    <row r="11" spans="1:6" s="224" customFormat="1" ht="12" customHeight="1" x14ac:dyDescent="0.3">
      <c r="A11" s="149"/>
      <c r="B11" s="362" t="s">
        <v>39</v>
      </c>
      <c r="C11" s="232" t="s">
        <v>88</v>
      </c>
      <c r="D11" s="88">
        <v>1</v>
      </c>
      <c r="E11" s="31">
        <v>1713.5</v>
      </c>
      <c r="F11" s="36">
        <f>D11*E11</f>
        <v>1713.5</v>
      </c>
    </row>
    <row r="12" spans="1:6" s="224" customFormat="1" ht="12" customHeight="1" x14ac:dyDescent="0.3">
      <c r="A12" s="94"/>
      <c r="B12" s="388"/>
      <c r="C12" s="232"/>
      <c r="D12" s="88"/>
      <c r="E12" s="31">
        <v>0</v>
      </c>
      <c r="F12" s="36">
        <f>D12*E12</f>
        <v>0</v>
      </c>
    </row>
    <row r="13" spans="1:6" s="224" customFormat="1" ht="12" customHeight="1" x14ac:dyDescent="0.3">
      <c r="A13" s="94"/>
      <c r="B13" s="362" t="s">
        <v>676</v>
      </c>
      <c r="C13" s="232" t="s">
        <v>15</v>
      </c>
      <c r="D13" s="88">
        <v>107</v>
      </c>
      <c r="E13" s="31">
        <v>172.5</v>
      </c>
      <c r="F13" s="36">
        <f t="shared" ref="F13:F17" si="3">D13*E13</f>
        <v>18457.5</v>
      </c>
    </row>
    <row r="14" spans="1:6" s="224" customFormat="1" ht="12" customHeight="1" x14ac:dyDescent="0.3">
      <c r="A14" s="149"/>
      <c r="B14" s="362" t="s">
        <v>576</v>
      </c>
      <c r="C14" s="232" t="s">
        <v>15</v>
      </c>
      <c r="D14" s="88">
        <f>+D13</f>
        <v>107</v>
      </c>
      <c r="E14" s="31">
        <v>23</v>
      </c>
      <c r="F14" s="36">
        <f t="shared" si="3"/>
        <v>2461</v>
      </c>
    </row>
    <row r="15" spans="1:6" s="224" customFormat="1" ht="12" customHeight="1" x14ac:dyDescent="0.3">
      <c r="A15" s="149"/>
      <c r="B15" s="362" t="s">
        <v>577</v>
      </c>
      <c r="C15" s="232" t="s">
        <v>15</v>
      </c>
      <c r="D15" s="88">
        <f>+D14</f>
        <v>107</v>
      </c>
      <c r="E15" s="31">
        <v>23</v>
      </c>
      <c r="F15" s="36">
        <f t="shared" si="3"/>
        <v>2461</v>
      </c>
    </row>
    <row r="16" spans="1:6" s="224" customFormat="1" ht="12" customHeight="1" x14ac:dyDescent="0.3">
      <c r="A16" s="149"/>
      <c r="B16" s="362" t="s">
        <v>668</v>
      </c>
      <c r="C16" s="232" t="s">
        <v>15</v>
      </c>
      <c r="D16" s="88">
        <f>D14</f>
        <v>107</v>
      </c>
      <c r="E16" s="31">
        <v>34.5</v>
      </c>
      <c r="F16" s="36">
        <f t="shared" si="3"/>
        <v>3691.5</v>
      </c>
    </row>
    <row r="17" spans="1:6" s="224" customFormat="1" ht="12" customHeight="1" x14ac:dyDescent="0.3">
      <c r="A17" s="149"/>
      <c r="B17" s="362" t="s">
        <v>39</v>
      </c>
      <c r="C17" s="232" t="s">
        <v>88</v>
      </c>
      <c r="D17" s="88">
        <v>1</v>
      </c>
      <c r="E17" s="31">
        <f>1150-154.9+1.15-1.81</f>
        <v>994.44</v>
      </c>
      <c r="F17" s="36">
        <f t="shared" si="3"/>
        <v>994.44</v>
      </c>
    </row>
    <row r="18" spans="1:6" s="224" customFormat="1" ht="12" customHeight="1" thickBot="1" x14ac:dyDescent="0.35">
      <c r="A18" s="94"/>
      <c r="B18" s="388"/>
      <c r="C18" s="232"/>
      <c r="D18" s="88"/>
      <c r="E18" s="31">
        <v>0</v>
      </c>
      <c r="F18" s="36">
        <f t="shared" si="0"/>
        <v>0</v>
      </c>
    </row>
    <row r="19" spans="1:6" s="224" customFormat="1" ht="12.6" thickBot="1" x14ac:dyDescent="0.35">
      <c r="A19" s="100" t="s">
        <v>498</v>
      </c>
      <c r="B19" s="150" t="s">
        <v>667</v>
      </c>
      <c r="C19" s="232"/>
      <c r="D19" s="88"/>
      <c r="E19" s="31">
        <v>0</v>
      </c>
      <c r="F19" s="386">
        <f>SUBTOTAL(9,F20:F23)</f>
        <v>16100</v>
      </c>
    </row>
    <row r="20" spans="1:6" s="224" customFormat="1" ht="12" customHeight="1" x14ac:dyDescent="0.3">
      <c r="A20" s="149"/>
      <c r="B20" s="362" t="s">
        <v>677</v>
      </c>
      <c r="C20" s="232" t="s">
        <v>13</v>
      </c>
      <c r="D20" s="88"/>
      <c r="E20" s="31">
        <v>2012.5</v>
      </c>
      <c r="F20" s="36">
        <f t="shared" ref="F20" si="4">D20*E20</f>
        <v>0</v>
      </c>
    </row>
    <row r="21" spans="1:6" s="224" customFormat="1" ht="12" customHeight="1" x14ac:dyDescent="0.3">
      <c r="A21" s="149"/>
      <c r="B21" s="362" t="s">
        <v>678</v>
      </c>
      <c r="C21" s="232" t="s">
        <v>13</v>
      </c>
      <c r="D21" s="88">
        <v>4</v>
      </c>
      <c r="E21" s="31">
        <v>2012.5</v>
      </c>
      <c r="F21" s="36">
        <f t="shared" ref="F21:F22" si="5">D21*E21</f>
        <v>8050</v>
      </c>
    </row>
    <row r="22" spans="1:6" s="224" customFormat="1" ht="12" customHeight="1" x14ac:dyDescent="0.3">
      <c r="A22" s="149"/>
      <c r="B22" s="362" t="s">
        <v>679</v>
      </c>
      <c r="C22" s="232" t="s">
        <v>13</v>
      </c>
      <c r="D22" s="88">
        <v>4</v>
      </c>
      <c r="E22" s="31">
        <v>2012.5</v>
      </c>
      <c r="F22" s="36">
        <f t="shared" si="5"/>
        <v>8050</v>
      </c>
    </row>
    <row r="23" spans="1:6" s="224" customFormat="1" ht="12" customHeight="1" thickBot="1" x14ac:dyDescent="0.35">
      <c r="A23" s="94"/>
      <c r="B23" s="388"/>
      <c r="C23" s="231"/>
      <c r="D23" s="88"/>
      <c r="E23" s="31">
        <v>0</v>
      </c>
      <c r="F23" s="36">
        <f t="shared" si="0"/>
        <v>0</v>
      </c>
    </row>
    <row r="24" spans="1:6" s="224" customFormat="1" ht="21" customHeight="1" thickBot="1" x14ac:dyDescent="0.35">
      <c r="A24" s="100">
        <v>2</v>
      </c>
      <c r="B24" s="384" t="s">
        <v>750</v>
      </c>
      <c r="C24" s="231"/>
      <c r="D24" s="143"/>
      <c r="E24" s="389">
        <v>0</v>
      </c>
      <c r="F24" s="62">
        <f>SUBTOTAL(9,F25:F28)</f>
        <v>0</v>
      </c>
    </row>
    <row r="25" spans="1:6" s="224" customFormat="1" ht="12" customHeight="1" x14ac:dyDescent="0.3">
      <c r="A25" s="149"/>
      <c r="B25" s="362" t="s">
        <v>751</v>
      </c>
      <c r="C25" s="231" t="s">
        <v>655</v>
      </c>
      <c r="D25" s="88"/>
      <c r="E25" s="340"/>
      <c r="F25" s="36">
        <f t="shared" ref="F25:F28" si="6">D25*E25</f>
        <v>0</v>
      </c>
    </row>
    <row r="26" spans="1:6" s="224" customFormat="1" ht="12" customHeight="1" x14ac:dyDescent="0.3">
      <c r="A26" s="149"/>
      <c r="B26" s="362" t="s">
        <v>752</v>
      </c>
      <c r="C26" s="231" t="s">
        <v>655</v>
      </c>
      <c r="D26" s="88"/>
      <c r="E26" s="340"/>
      <c r="F26" s="36">
        <f t="shared" si="6"/>
        <v>0</v>
      </c>
    </row>
    <row r="27" spans="1:6" s="224" customFormat="1" ht="12" customHeight="1" x14ac:dyDescent="0.3">
      <c r="A27" s="149"/>
      <c r="B27" s="362" t="s">
        <v>753</v>
      </c>
      <c r="C27" s="231" t="s">
        <v>655</v>
      </c>
      <c r="D27" s="88"/>
      <c r="E27" s="340"/>
      <c r="F27" s="36">
        <f t="shared" si="6"/>
        <v>0</v>
      </c>
    </row>
    <row r="28" spans="1:6" s="224" customFormat="1" ht="12" customHeight="1" thickBot="1" x14ac:dyDescent="0.35">
      <c r="A28" s="100"/>
      <c r="B28" s="126"/>
      <c r="C28" s="233"/>
      <c r="D28" s="88"/>
      <c r="E28" s="340">
        <v>0</v>
      </c>
      <c r="F28" s="36">
        <f t="shared" si="6"/>
        <v>0</v>
      </c>
    </row>
    <row r="29" spans="1:6" s="224" customFormat="1" ht="21" customHeight="1" thickBot="1" x14ac:dyDescent="0.35">
      <c r="A29" s="100">
        <v>3</v>
      </c>
      <c r="B29" s="388" t="s">
        <v>754</v>
      </c>
      <c r="C29" s="231" t="s">
        <v>655</v>
      </c>
      <c r="D29" s="143"/>
      <c r="E29" s="389">
        <v>0</v>
      </c>
      <c r="F29" s="62">
        <f>SUBTOTAL(9,F30:F31)</f>
        <v>0</v>
      </c>
    </row>
    <row r="30" spans="1:6" s="224" customFormat="1" ht="12" customHeight="1" x14ac:dyDescent="0.3">
      <c r="A30" s="149"/>
      <c r="B30" s="362"/>
      <c r="C30" s="231"/>
      <c r="D30" s="88"/>
      <c r="E30" s="340"/>
      <c r="F30" s="36">
        <f t="shared" ref="F30:F31" si="7">D30*E30</f>
        <v>0</v>
      </c>
    </row>
    <row r="31" spans="1:6" s="224" customFormat="1" ht="12" customHeight="1" thickBot="1" x14ac:dyDescent="0.35">
      <c r="A31" s="100"/>
      <c r="B31" s="126"/>
      <c r="C31" s="233"/>
      <c r="D31" s="88"/>
      <c r="E31" s="340">
        <v>0</v>
      </c>
      <c r="F31" s="36">
        <f t="shared" si="7"/>
        <v>0</v>
      </c>
    </row>
    <row r="32" spans="1:6" s="224" customFormat="1" ht="24" customHeight="1" thickBot="1" x14ac:dyDescent="0.35">
      <c r="A32" s="100">
        <v>4</v>
      </c>
      <c r="B32" s="384" t="s">
        <v>733</v>
      </c>
      <c r="C32" s="231"/>
      <c r="D32" s="88"/>
      <c r="E32" s="31">
        <v>0</v>
      </c>
      <c r="F32" s="386">
        <f>SUBTOTAL(9,F33:F58)</f>
        <v>70961</v>
      </c>
    </row>
    <row r="33" spans="1:6" s="224" customFormat="1" x14ac:dyDescent="0.3">
      <c r="A33" s="149"/>
      <c r="B33" s="362" t="s">
        <v>673</v>
      </c>
      <c r="C33" s="231" t="s">
        <v>15</v>
      </c>
      <c r="D33" s="88">
        <f>245-101</f>
        <v>144</v>
      </c>
      <c r="E33" s="31">
        <v>46</v>
      </c>
      <c r="F33" s="36">
        <f t="shared" si="0"/>
        <v>6624</v>
      </c>
    </row>
    <row r="34" spans="1:6" s="224" customFormat="1" x14ac:dyDescent="0.3">
      <c r="A34" s="149"/>
      <c r="B34" s="390" t="s">
        <v>575</v>
      </c>
      <c r="C34" s="231" t="s">
        <v>15</v>
      </c>
      <c r="D34" s="88">
        <f>D33</f>
        <v>144</v>
      </c>
      <c r="E34" s="31">
        <v>34.5</v>
      </c>
      <c r="F34" s="36">
        <f>D34*E34</f>
        <v>4968</v>
      </c>
    </row>
    <row r="35" spans="1:6" s="224" customFormat="1" x14ac:dyDescent="0.3">
      <c r="A35" s="149"/>
      <c r="B35" s="390" t="s">
        <v>499</v>
      </c>
      <c r="C35" s="231" t="s">
        <v>32</v>
      </c>
      <c r="D35" s="88">
        <f>29.4-5.4</f>
        <v>24</v>
      </c>
      <c r="E35" s="31">
        <v>69</v>
      </c>
      <c r="F35" s="36">
        <f t="shared" ref="F35" si="8">D35*E35</f>
        <v>1656</v>
      </c>
    </row>
    <row r="36" spans="1:6" s="224" customFormat="1" x14ac:dyDescent="0.3">
      <c r="A36" s="149"/>
      <c r="B36" s="390" t="s">
        <v>500</v>
      </c>
      <c r="C36" s="231" t="s">
        <v>32</v>
      </c>
      <c r="D36" s="88">
        <f>4*3+5+3</f>
        <v>20</v>
      </c>
      <c r="E36" s="31">
        <v>57.5</v>
      </c>
      <c r="F36" s="36">
        <f>D36*E36</f>
        <v>1150</v>
      </c>
    </row>
    <row r="37" spans="1:6" s="224" customFormat="1" x14ac:dyDescent="0.3">
      <c r="A37" s="149"/>
      <c r="B37" s="390" t="s">
        <v>573</v>
      </c>
      <c r="C37" s="231" t="s">
        <v>32</v>
      </c>
      <c r="D37" s="88">
        <f>29.4*2+8*4-10.8</f>
        <v>80</v>
      </c>
      <c r="E37" s="31">
        <v>57.5</v>
      </c>
      <c r="F37" s="36">
        <f>D37*E37</f>
        <v>4600</v>
      </c>
    </row>
    <row r="38" spans="1:6" s="224" customFormat="1" x14ac:dyDescent="0.3">
      <c r="A38" s="149"/>
      <c r="B38" s="390" t="s">
        <v>579</v>
      </c>
      <c r="C38" s="231" t="s">
        <v>17</v>
      </c>
      <c r="D38" s="88">
        <v>8</v>
      </c>
      <c r="E38" s="31">
        <v>172.5</v>
      </c>
      <c r="F38" s="36">
        <f>D38*E38</f>
        <v>1380</v>
      </c>
    </row>
    <row r="39" spans="1:6" s="224" customFormat="1" ht="12" customHeight="1" x14ac:dyDescent="0.3">
      <c r="A39" s="94"/>
      <c r="B39" s="388"/>
      <c r="C39" s="231"/>
      <c r="D39" s="88"/>
      <c r="E39" s="31">
        <v>0</v>
      </c>
      <c r="F39" s="36">
        <f t="shared" si="0"/>
        <v>0</v>
      </c>
    </row>
    <row r="40" spans="1:6" s="224" customFormat="1" ht="24" x14ac:dyDescent="0.3">
      <c r="A40" s="149"/>
      <c r="B40" s="362" t="s">
        <v>669</v>
      </c>
      <c r="C40" s="231" t="s">
        <v>15</v>
      </c>
      <c r="D40" s="88">
        <v>107</v>
      </c>
      <c r="E40" s="31">
        <f>115-17.5</f>
        <v>97.5</v>
      </c>
      <c r="F40" s="36">
        <f t="shared" ref="F40" si="9">D40*E40</f>
        <v>10432.5</v>
      </c>
    </row>
    <row r="41" spans="1:6" s="224" customFormat="1" x14ac:dyDescent="0.3">
      <c r="A41" s="149"/>
      <c r="B41" s="390" t="s">
        <v>575</v>
      </c>
      <c r="C41" s="231" t="s">
        <v>15</v>
      </c>
      <c r="D41" s="88">
        <f>D40</f>
        <v>107</v>
      </c>
      <c r="E41" s="31">
        <v>34.5</v>
      </c>
      <c r="F41" s="36">
        <f>D41*E41</f>
        <v>3691.5</v>
      </c>
    </row>
    <row r="42" spans="1:6" s="224" customFormat="1" x14ac:dyDescent="0.3">
      <c r="A42" s="149"/>
      <c r="B42" s="390" t="s">
        <v>499</v>
      </c>
      <c r="C42" s="231" t="s">
        <v>32</v>
      </c>
      <c r="D42" s="88">
        <f>11.5*2-9.5</f>
        <v>13.5</v>
      </c>
      <c r="E42" s="31">
        <v>69</v>
      </c>
      <c r="F42" s="36">
        <f t="shared" ref="F42" si="10">D42*E42</f>
        <v>931.5</v>
      </c>
    </row>
    <row r="43" spans="1:6" s="224" customFormat="1" x14ac:dyDescent="0.3">
      <c r="A43" s="149"/>
      <c r="B43" s="390" t="s">
        <v>580</v>
      </c>
      <c r="C43" s="231" t="s">
        <v>32</v>
      </c>
      <c r="D43" s="88"/>
      <c r="E43" s="31">
        <v>57.5</v>
      </c>
      <c r="F43" s="36">
        <f>D43*E43</f>
        <v>0</v>
      </c>
    </row>
    <row r="44" spans="1:6" s="224" customFormat="1" x14ac:dyDescent="0.3">
      <c r="A44" s="149"/>
      <c r="B44" s="390" t="s">
        <v>573</v>
      </c>
      <c r="C44" s="231" t="s">
        <v>32</v>
      </c>
      <c r="D44" s="88">
        <f>11.5*2+6*4</f>
        <v>47</v>
      </c>
      <c r="E44" s="31">
        <v>57.5</v>
      </c>
      <c r="F44" s="36">
        <f>D44*E44</f>
        <v>2702.5</v>
      </c>
    </row>
    <row r="45" spans="1:6" s="224" customFormat="1" x14ac:dyDescent="0.3">
      <c r="A45" s="149"/>
      <c r="B45" s="390" t="s">
        <v>579</v>
      </c>
      <c r="C45" s="231" t="s">
        <v>17</v>
      </c>
      <c r="D45" s="88">
        <v>4</v>
      </c>
      <c r="E45" s="31">
        <v>172.5</v>
      </c>
      <c r="F45" s="36">
        <f>D45*E45</f>
        <v>690</v>
      </c>
    </row>
    <row r="46" spans="1:6" s="224" customFormat="1" x14ac:dyDescent="0.3">
      <c r="A46" s="149"/>
      <c r="B46" s="390" t="s">
        <v>1078</v>
      </c>
      <c r="C46" s="231" t="s">
        <v>17</v>
      </c>
      <c r="D46" s="88">
        <v>1</v>
      </c>
      <c r="E46" s="31">
        <v>1950</v>
      </c>
      <c r="F46" s="36">
        <f>D46*E46</f>
        <v>1950</v>
      </c>
    </row>
    <row r="47" spans="1:6" s="224" customFormat="1" ht="12" customHeight="1" x14ac:dyDescent="0.3">
      <c r="A47" s="94"/>
      <c r="B47" s="388"/>
      <c r="C47" s="231"/>
      <c r="D47" s="88"/>
      <c r="E47" s="31">
        <v>0</v>
      </c>
      <c r="F47" s="36">
        <f t="shared" ref="F47" si="11">D47*E47</f>
        <v>0</v>
      </c>
    </row>
    <row r="48" spans="1:6" s="224" customFormat="1" x14ac:dyDescent="0.3">
      <c r="A48" s="149"/>
      <c r="B48" s="362" t="s">
        <v>666</v>
      </c>
      <c r="C48" s="231"/>
      <c r="D48" s="88"/>
      <c r="E48" s="31"/>
      <c r="F48" s="36">
        <f t="shared" ref="F48:F53" si="12">D48*E48</f>
        <v>0</v>
      </c>
    </row>
    <row r="49" spans="1:7" s="224" customFormat="1" x14ac:dyDescent="0.3">
      <c r="A49" s="149"/>
      <c r="B49" s="363" t="s">
        <v>574</v>
      </c>
      <c r="C49" s="231"/>
      <c r="D49" s="88"/>
      <c r="E49" s="31"/>
      <c r="F49" s="36"/>
    </row>
    <row r="50" spans="1:7" s="224" customFormat="1" x14ac:dyDescent="0.3">
      <c r="A50" s="149"/>
      <c r="B50" s="363" t="s">
        <v>1054</v>
      </c>
      <c r="C50" s="231" t="s">
        <v>15</v>
      </c>
      <c r="D50" s="88">
        <f>5.5*3*2</f>
        <v>33</v>
      </c>
      <c r="E50" s="31">
        <v>115</v>
      </c>
      <c r="F50" s="36">
        <f t="shared" ref="F50" si="13">D50*E50</f>
        <v>3795</v>
      </c>
    </row>
    <row r="51" spans="1:7" s="224" customFormat="1" x14ac:dyDescent="0.3">
      <c r="A51" s="149"/>
      <c r="B51" s="363" t="s">
        <v>1053</v>
      </c>
      <c r="C51" s="231" t="s">
        <v>15</v>
      </c>
      <c r="D51" s="88">
        <v>18</v>
      </c>
      <c r="E51" s="31">
        <v>230</v>
      </c>
      <c r="F51" s="36">
        <f t="shared" ref="F51" si="14">D51*E51</f>
        <v>4140</v>
      </c>
    </row>
    <row r="52" spans="1:7" s="224" customFormat="1" x14ac:dyDescent="0.3">
      <c r="A52" s="149"/>
      <c r="B52" s="390" t="s">
        <v>499</v>
      </c>
      <c r="C52" s="231" t="s">
        <v>32</v>
      </c>
      <c r="D52" s="88">
        <f>5.5</f>
        <v>5.5</v>
      </c>
      <c r="E52" s="31">
        <v>69</v>
      </c>
      <c r="F52" s="36">
        <f t="shared" si="12"/>
        <v>379.5</v>
      </c>
    </row>
    <row r="53" spans="1:7" s="224" customFormat="1" x14ac:dyDescent="0.3">
      <c r="A53" s="149"/>
      <c r="B53" s="390" t="s">
        <v>500</v>
      </c>
      <c r="C53" s="231" t="s">
        <v>32</v>
      </c>
      <c r="D53" s="88">
        <f>(3+3)+(2.3+12.4+2.3)</f>
        <v>23</v>
      </c>
      <c r="E53" s="31">
        <v>34.5</v>
      </c>
      <c r="F53" s="36">
        <f t="shared" si="12"/>
        <v>793.5</v>
      </c>
    </row>
    <row r="54" spans="1:7" s="224" customFormat="1" x14ac:dyDescent="0.3">
      <c r="A54" s="149"/>
      <c r="B54" s="390" t="s">
        <v>573</v>
      </c>
      <c r="C54" s="231" t="s">
        <v>32</v>
      </c>
      <c r="D54" s="88">
        <f>((3+3)+(5.5+5.5)+(12.4))+5*4 -14</f>
        <v>35.4</v>
      </c>
      <c r="E54" s="31">
        <v>57.5</v>
      </c>
      <c r="F54" s="36">
        <f>D54*E54</f>
        <v>2035.5</v>
      </c>
    </row>
    <row r="55" spans="1:7" s="224" customFormat="1" x14ac:dyDescent="0.3">
      <c r="A55" s="149"/>
      <c r="B55" s="390" t="s">
        <v>579</v>
      </c>
      <c r="C55" s="231" t="s">
        <v>17</v>
      </c>
      <c r="D55" s="88">
        <f>5-2</f>
        <v>3</v>
      </c>
      <c r="E55" s="31">
        <v>172.5</v>
      </c>
      <c r="F55" s="36">
        <f>D55*E55</f>
        <v>517.5</v>
      </c>
    </row>
    <row r="56" spans="1:7" s="224" customFormat="1" x14ac:dyDescent="0.3">
      <c r="A56" s="149"/>
      <c r="B56" s="390"/>
      <c r="C56" s="231"/>
      <c r="D56" s="88"/>
      <c r="E56" s="31"/>
      <c r="F56" s="36"/>
    </row>
    <row r="57" spans="1:7" s="224" customFormat="1" x14ac:dyDescent="0.3">
      <c r="A57" s="149"/>
      <c r="B57" s="390" t="s">
        <v>681</v>
      </c>
      <c r="C57" s="231" t="s">
        <v>88</v>
      </c>
      <c r="D57" s="88">
        <v>3</v>
      </c>
      <c r="E57" s="31">
        <v>5750</v>
      </c>
      <c r="F57" s="36">
        <f>D57*E57</f>
        <v>17250</v>
      </c>
    </row>
    <row r="58" spans="1:7" ht="24.75" customHeight="1" x14ac:dyDescent="0.3">
      <c r="A58" s="149"/>
      <c r="B58" s="390" t="s">
        <v>1079</v>
      </c>
      <c r="C58" s="231" t="s">
        <v>88</v>
      </c>
      <c r="D58" s="124">
        <v>1</v>
      </c>
      <c r="E58" s="31">
        <v>1274</v>
      </c>
      <c r="F58" s="36">
        <f t="shared" ref="F58" si="15">D58*E58</f>
        <v>1274</v>
      </c>
      <c r="G58" s="224"/>
    </row>
    <row r="59" spans="1:7" ht="12.75" customHeight="1" thickBot="1" x14ac:dyDescent="0.35">
      <c r="A59" s="149"/>
      <c r="B59" s="392"/>
      <c r="C59" s="142"/>
      <c r="D59" s="124"/>
      <c r="E59" s="31"/>
      <c r="F59" s="36"/>
      <c r="G59" s="224"/>
    </row>
    <row r="60" spans="1:7" s="224" customFormat="1" ht="21" customHeight="1" thickBot="1" x14ac:dyDescent="0.35">
      <c r="A60" s="100">
        <v>5</v>
      </c>
      <c r="B60" s="384" t="s">
        <v>755</v>
      </c>
      <c r="C60" s="231" t="s">
        <v>659</v>
      </c>
      <c r="D60" s="143"/>
      <c r="E60" s="389">
        <v>0</v>
      </c>
      <c r="F60" s="62">
        <f>SUBTOTAL(9,F61:F64)</f>
        <v>0</v>
      </c>
    </row>
    <row r="61" spans="1:7" s="224" customFormat="1" ht="12" customHeight="1" x14ac:dyDescent="0.3">
      <c r="A61" s="149"/>
      <c r="B61" s="362" t="s">
        <v>756</v>
      </c>
      <c r="C61" s="231"/>
      <c r="D61" s="88"/>
      <c r="E61" s="340"/>
      <c r="F61" s="36">
        <f t="shared" ref="F61:F64" si="16">D61*E61</f>
        <v>0</v>
      </c>
    </row>
    <row r="62" spans="1:7" s="224" customFormat="1" ht="12" customHeight="1" x14ac:dyDescent="0.3">
      <c r="A62" s="149"/>
      <c r="B62" s="362" t="s">
        <v>22</v>
      </c>
      <c r="C62" s="231"/>
      <c r="D62" s="88"/>
      <c r="E62" s="340"/>
      <c r="F62" s="36">
        <f t="shared" si="16"/>
        <v>0</v>
      </c>
    </row>
    <row r="63" spans="1:7" s="224" customFormat="1" ht="12" customHeight="1" x14ac:dyDescent="0.3">
      <c r="A63" s="149"/>
      <c r="B63" s="362" t="s">
        <v>665</v>
      </c>
      <c r="C63" s="231"/>
      <c r="D63" s="88"/>
      <c r="E63" s="340"/>
      <c r="F63" s="36">
        <f t="shared" si="16"/>
        <v>0</v>
      </c>
    </row>
    <row r="64" spans="1:7" s="224" customFormat="1" ht="12" customHeight="1" x14ac:dyDescent="0.3">
      <c r="A64" s="149"/>
      <c r="B64" s="362" t="s">
        <v>757</v>
      </c>
      <c r="C64" s="231"/>
      <c r="D64" s="88"/>
      <c r="E64" s="340">
        <v>0</v>
      </c>
      <c r="F64" s="36">
        <f t="shared" si="16"/>
        <v>0</v>
      </c>
    </row>
    <row r="65" spans="1:6" s="224" customFormat="1" ht="12" customHeight="1" thickBot="1" x14ac:dyDescent="0.35">
      <c r="A65" s="94"/>
      <c r="B65" s="388"/>
      <c r="C65" s="231"/>
      <c r="D65" s="88"/>
      <c r="E65" s="146"/>
      <c r="F65" s="109"/>
    </row>
    <row r="66" spans="1:6" s="224" customFormat="1" ht="21" customHeight="1" thickBot="1" x14ac:dyDescent="0.35">
      <c r="A66" s="100">
        <v>6</v>
      </c>
      <c r="B66" s="384" t="s">
        <v>303</v>
      </c>
      <c r="C66" s="231"/>
      <c r="D66" s="88"/>
      <c r="E66" s="31">
        <v>0</v>
      </c>
      <c r="F66" s="386">
        <f>SUBTOTAL(9,F67:F70)</f>
        <v>5750</v>
      </c>
    </row>
    <row r="67" spans="1:6" s="224" customFormat="1" ht="12" customHeight="1" x14ac:dyDescent="0.3">
      <c r="A67" s="149"/>
      <c r="B67" s="362" t="s">
        <v>304</v>
      </c>
      <c r="C67" s="231" t="s">
        <v>88</v>
      </c>
      <c r="D67" s="88">
        <v>1</v>
      </c>
      <c r="E67" s="31">
        <v>4025</v>
      </c>
      <c r="F67" s="36">
        <f t="shared" ref="F67:F69" si="17">D67*E67</f>
        <v>4025</v>
      </c>
    </row>
    <row r="68" spans="1:6" s="224" customFormat="1" ht="12" customHeight="1" x14ac:dyDescent="0.3">
      <c r="A68" s="149"/>
      <c r="B68" s="362" t="s">
        <v>305</v>
      </c>
      <c r="C68" s="231" t="s">
        <v>88</v>
      </c>
      <c r="D68" s="88">
        <v>1</v>
      </c>
      <c r="E68" s="31">
        <v>1725</v>
      </c>
      <c r="F68" s="36">
        <f t="shared" si="17"/>
        <v>1725</v>
      </c>
    </row>
    <row r="69" spans="1:6" s="224" customFormat="1" ht="12" customHeight="1" x14ac:dyDescent="0.3">
      <c r="A69" s="149"/>
      <c r="B69" s="362" t="s">
        <v>665</v>
      </c>
      <c r="C69" s="231"/>
      <c r="D69" s="88"/>
      <c r="E69" s="31">
        <v>0</v>
      </c>
      <c r="F69" s="36">
        <f t="shared" si="17"/>
        <v>0</v>
      </c>
    </row>
    <row r="70" spans="1:6" s="224" customFormat="1" ht="12" customHeight="1" thickBot="1" x14ac:dyDescent="0.35">
      <c r="A70" s="100"/>
      <c r="B70" s="126"/>
      <c r="C70" s="233"/>
      <c r="D70" s="88"/>
      <c r="E70" s="31">
        <v>0</v>
      </c>
      <c r="F70" s="36">
        <f t="shared" si="0"/>
        <v>0</v>
      </c>
    </row>
    <row r="71" spans="1:6" s="224" customFormat="1" ht="24" customHeight="1" thickBot="1" x14ac:dyDescent="0.35">
      <c r="A71" s="100">
        <v>7</v>
      </c>
      <c r="B71" s="150" t="s">
        <v>19</v>
      </c>
      <c r="C71" s="233"/>
      <c r="D71" s="88"/>
      <c r="E71" s="31">
        <v>0</v>
      </c>
      <c r="F71" s="386">
        <f>SUBTOTAL(9,F72:F75)</f>
        <v>5174.8</v>
      </c>
    </row>
    <row r="72" spans="1:6" s="224" customFormat="1" ht="12" customHeight="1" x14ac:dyDescent="0.3">
      <c r="A72" s="149"/>
      <c r="B72" s="144" t="s">
        <v>578</v>
      </c>
      <c r="C72" s="231" t="s">
        <v>88</v>
      </c>
      <c r="D72" s="88">
        <v>1</v>
      </c>
      <c r="E72" s="31">
        <v>5174.8</v>
      </c>
      <c r="F72" s="36">
        <f t="shared" si="0"/>
        <v>5174.8</v>
      </c>
    </row>
    <row r="73" spans="1:6" s="224" customFormat="1" ht="11.25" customHeight="1" x14ac:dyDescent="0.3">
      <c r="A73" s="94"/>
      <c r="B73" s="144" t="s">
        <v>758</v>
      </c>
      <c r="C73" s="231" t="s">
        <v>659</v>
      </c>
      <c r="D73" s="88"/>
      <c r="E73" s="340">
        <v>0</v>
      </c>
      <c r="F73" s="36">
        <f t="shared" si="0"/>
        <v>0</v>
      </c>
    </row>
    <row r="74" spans="1:6" s="224" customFormat="1" ht="12" customHeight="1" x14ac:dyDescent="0.3">
      <c r="A74" s="94"/>
      <c r="B74" s="144" t="s">
        <v>20</v>
      </c>
      <c r="C74" s="231" t="s">
        <v>655</v>
      </c>
      <c r="D74" s="88"/>
      <c r="E74" s="340">
        <v>0</v>
      </c>
      <c r="F74" s="36">
        <f t="shared" si="0"/>
        <v>0</v>
      </c>
    </row>
    <row r="75" spans="1:6" s="224" customFormat="1" ht="12" customHeight="1" thickBot="1" x14ac:dyDescent="0.35">
      <c r="A75" s="149"/>
      <c r="B75" s="393"/>
      <c r="C75" s="231"/>
      <c r="D75" s="88"/>
      <c r="E75" s="31">
        <v>0</v>
      </c>
      <c r="F75" s="36">
        <f t="shared" ref="F75:F79" si="18">D75*E75</f>
        <v>0</v>
      </c>
    </row>
    <row r="76" spans="1:6" s="224" customFormat="1" ht="24" customHeight="1" thickBot="1" x14ac:dyDescent="0.35">
      <c r="A76" s="94">
        <v>8</v>
      </c>
      <c r="B76" s="394" t="s">
        <v>514</v>
      </c>
      <c r="C76" s="233"/>
      <c r="D76" s="88"/>
      <c r="E76" s="31">
        <v>0</v>
      </c>
      <c r="F76" s="386">
        <f>SUBTOTAL(9,F77:F79)</f>
        <v>0</v>
      </c>
    </row>
    <row r="77" spans="1:6" s="224" customFormat="1" ht="12" customHeight="1" x14ac:dyDescent="0.3">
      <c r="A77" s="149"/>
      <c r="B77" s="393" t="s">
        <v>515</v>
      </c>
      <c r="C77" s="231" t="s">
        <v>15</v>
      </c>
      <c r="D77" s="88"/>
      <c r="E77" s="31"/>
      <c r="F77" s="36">
        <f t="shared" si="18"/>
        <v>0</v>
      </c>
    </row>
    <row r="78" spans="1:6" s="224" customFormat="1" ht="12" customHeight="1" x14ac:dyDescent="0.3">
      <c r="A78" s="149"/>
      <c r="B78" s="393" t="s">
        <v>516</v>
      </c>
      <c r="C78" s="231" t="s">
        <v>15</v>
      </c>
      <c r="D78" s="88"/>
      <c r="E78" s="31"/>
      <c r="F78" s="36">
        <f t="shared" si="18"/>
        <v>0</v>
      </c>
    </row>
    <row r="79" spans="1:6" s="224" customFormat="1" ht="12" customHeight="1" x14ac:dyDescent="0.3">
      <c r="A79" s="149"/>
      <c r="B79" s="393" t="s">
        <v>517</v>
      </c>
      <c r="C79" s="231" t="s">
        <v>88</v>
      </c>
      <c r="D79" s="88"/>
      <c r="E79" s="31"/>
      <c r="F79" s="36">
        <f t="shared" si="18"/>
        <v>0</v>
      </c>
    </row>
    <row r="80" spans="1:6" ht="12" customHeight="1" thickBot="1" x14ac:dyDescent="0.35">
      <c r="A80" s="47"/>
      <c r="B80" s="48"/>
      <c r="C80" s="49"/>
      <c r="D80" s="50"/>
      <c r="E80" s="51"/>
      <c r="F80" s="36"/>
    </row>
    <row r="81" spans="1:6" ht="15" customHeight="1" thickTop="1" thickBot="1" x14ac:dyDescent="0.35">
      <c r="A81" s="53"/>
      <c r="B81" s="54"/>
      <c r="C81" s="55"/>
      <c r="D81" s="56"/>
      <c r="E81" s="31"/>
      <c r="F81" s="57"/>
    </row>
    <row r="82" spans="1:6" s="224" customFormat="1" ht="15" customHeight="1" thickBot="1" x14ac:dyDescent="0.35">
      <c r="A82" s="53"/>
      <c r="B82" s="58" t="s">
        <v>234</v>
      </c>
      <c r="C82" s="59"/>
      <c r="D82" s="60"/>
      <c r="E82" s="61"/>
      <c r="F82" s="62">
        <f>SUBTOTAL(9,F4:F80)</f>
        <v>163023.74</v>
      </c>
    </row>
    <row r="83" spans="1:6" s="224" customFormat="1" ht="15" customHeight="1" thickBot="1" x14ac:dyDescent="0.35">
      <c r="A83" s="53"/>
      <c r="B83" s="58"/>
      <c r="C83" s="59"/>
      <c r="D83" s="60"/>
      <c r="E83" s="61"/>
      <c r="F83" s="63"/>
    </row>
    <row r="84" spans="1:6" s="224" customFormat="1" ht="15" customHeight="1" thickBot="1" x14ac:dyDescent="0.35">
      <c r="A84" s="53"/>
      <c r="B84" s="58" t="s">
        <v>393</v>
      </c>
      <c r="C84" s="59"/>
      <c r="D84" s="60"/>
      <c r="E84" s="61"/>
      <c r="F84" s="62">
        <f>+F82*0.2</f>
        <v>32604.748</v>
      </c>
    </row>
    <row r="85" spans="1:6" s="224" customFormat="1" ht="15" customHeight="1" thickBot="1" x14ac:dyDescent="0.35">
      <c r="A85" s="53"/>
      <c r="B85" s="58"/>
      <c r="C85" s="59"/>
      <c r="D85" s="60"/>
      <c r="E85" s="61"/>
      <c r="F85" s="63"/>
    </row>
    <row r="86" spans="1:6" s="224" customFormat="1" ht="15" customHeight="1" thickBot="1" x14ac:dyDescent="0.35">
      <c r="A86" s="64"/>
      <c r="B86" s="65" t="s">
        <v>12</v>
      </c>
      <c r="C86" s="66"/>
      <c r="D86" s="67"/>
      <c r="E86" s="68"/>
      <c r="F86" s="62">
        <f>+F82+F84</f>
        <v>195628.48799999998</v>
      </c>
    </row>
  </sheetData>
  <mergeCells count="4">
    <mergeCell ref="B1:B2"/>
    <mergeCell ref="D2:F2"/>
    <mergeCell ref="A3:B3"/>
    <mergeCell ref="D1:F1"/>
  </mergeCells>
  <phoneticPr fontId="25" type="noConversion"/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F47"/>
  <sheetViews>
    <sheetView showZeros="0" view="pageBreakPreview" zoomScaleNormal="85" zoomScaleSheetLayoutView="100" workbookViewId="0">
      <pane xSplit="3" ySplit="3" topLeftCell="D4" activePane="bottomRight" state="frozen"/>
      <selection activeCell="E3" sqref="E1:F1048576"/>
      <selection pane="topRight" activeCell="E3" sqref="E1:F1048576"/>
      <selection pane="bottomLeft" activeCell="E3" sqref="E1:F1048576"/>
      <selection pane="bottomRight" activeCell="G44" sqref="G44"/>
    </sheetView>
  </sheetViews>
  <sheetFormatPr baseColWidth="10" defaultRowHeight="12" x14ac:dyDescent="0.3"/>
  <cols>
    <col min="1" max="1" width="4.5546875" style="69" customWidth="1"/>
    <col min="2" max="2" width="41.33203125" style="70" customWidth="1"/>
    <col min="3" max="3" width="7.5546875" style="69" customWidth="1"/>
    <col min="4" max="4" width="6.88671875" style="70" customWidth="1"/>
    <col min="5" max="6" width="15.5546875" style="70" customWidth="1"/>
    <col min="7" max="239" width="11.44140625" style="70"/>
    <col min="240" max="240" width="7.109375" style="70" customWidth="1"/>
    <col min="241" max="241" width="76.33203125" style="70" customWidth="1"/>
    <col min="242" max="242" width="37.109375" style="70" customWidth="1"/>
    <col min="243" max="495" width="11.44140625" style="70"/>
    <col min="496" max="496" width="7.109375" style="70" customWidth="1"/>
    <col min="497" max="497" width="76.33203125" style="70" customWidth="1"/>
    <col min="498" max="498" width="37.109375" style="70" customWidth="1"/>
    <col min="499" max="751" width="11.44140625" style="70"/>
    <col min="752" max="752" width="7.109375" style="70" customWidth="1"/>
    <col min="753" max="753" width="76.33203125" style="70" customWidth="1"/>
    <col min="754" max="754" width="37.109375" style="70" customWidth="1"/>
    <col min="755" max="1007" width="11.44140625" style="70"/>
    <col min="1008" max="1008" width="7.109375" style="70" customWidth="1"/>
    <col min="1009" max="1009" width="76.33203125" style="70" customWidth="1"/>
    <col min="1010" max="1010" width="37.109375" style="70" customWidth="1"/>
    <col min="1011" max="1263" width="11.44140625" style="70"/>
    <col min="1264" max="1264" width="7.109375" style="70" customWidth="1"/>
    <col min="1265" max="1265" width="76.33203125" style="70" customWidth="1"/>
    <col min="1266" max="1266" width="37.109375" style="70" customWidth="1"/>
    <col min="1267" max="1519" width="11.44140625" style="70"/>
    <col min="1520" max="1520" width="7.109375" style="70" customWidth="1"/>
    <col min="1521" max="1521" width="76.33203125" style="70" customWidth="1"/>
    <col min="1522" max="1522" width="37.109375" style="70" customWidth="1"/>
    <col min="1523" max="1775" width="11.44140625" style="70"/>
    <col min="1776" max="1776" width="7.109375" style="70" customWidth="1"/>
    <col min="1777" max="1777" width="76.33203125" style="70" customWidth="1"/>
    <col min="1778" max="1778" width="37.109375" style="70" customWidth="1"/>
    <col min="1779" max="2031" width="11.44140625" style="70"/>
    <col min="2032" max="2032" width="7.109375" style="70" customWidth="1"/>
    <col min="2033" max="2033" width="76.33203125" style="70" customWidth="1"/>
    <col min="2034" max="2034" width="37.109375" style="70" customWidth="1"/>
    <col min="2035" max="2287" width="11.44140625" style="70"/>
    <col min="2288" max="2288" width="7.109375" style="70" customWidth="1"/>
    <col min="2289" max="2289" width="76.33203125" style="70" customWidth="1"/>
    <col min="2290" max="2290" width="37.109375" style="70" customWidth="1"/>
    <col min="2291" max="2543" width="11.44140625" style="70"/>
    <col min="2544" max="2544" width="7.109375" style="70" customWidth="1"/>
    <col min="2545" max="2545" width="76.33203125" style="70" customWidth="1"/>
    <col min="2546" max="2546" width="37.109375" style="70" customWidth="1"/>
    <col min="2547" max="2799" width="11.44140625" style="70"/>
    <col min="2800" max="2800" width="7.109375" style="70" customWidth="1"/>
    <col min="2801" max="2801" width="76.33203125" style="70" customWidth="1"/>
    <col min="2802" max="2802" width="37.109375" style="70" customWidth="1"/>
    <col min="2803" max="3055" width="11.44140625" style="70"/>
    <col min="3056" max="3056" width="7.109375" style="70" customWidth="1"/>
    <col min="3057" max="3057" width="76.33203125" style="70" customWidth="1"/>
    <col min="3058" max="3058" width="37.109375" style="70" customWidth="1"/>
    <col min="3059" max="3311" width="11.44140625" style="70"/>
    <col min="3312" max="3312" width="7.109375" style="70" customWidth="1"/>
    <col min="3313" max="3313" width="76.33203125" style="70" customWidth="1"/>
    <col min="3314" max="3314" width="37.109375" style="70" customWidth="1"/>
    <col min="3315" max="3567" width="11.44140625" style="70"/>
    <col min="3568" max="3568" width="7.109375" style="70" customWidth="1"/>
    <col min="3569" max="3569" width="76.33203125" style="70" customWidth="1"/>
    <col min="3570" max="3570" width="37.109375" style="70" customWidth="1"/>
    <col min="3571" max="3823" width="11.44140625" style="70"/>
    <col min="3824" max="3824" width="7.109375" style="70" customWidth="1"/>
    <col min="3825" max="3825" width="76.33203125" style="70" customWidth="1"/>
    <col min="3826" max="3826" width="37.109375" style="70" customWidth="1"/>
    <col min="3827" max="4079" width="11.44140625" style="70"/>
    <col min="4080" max="4080" width="7.109375" style="70" customWidth="1"/>
    <col min="4081" max="4081" width="76.33203125" style="70" customWidth="1"/>
    <col min="4082" max="4082" width="37.109375" style="70" customWidth="1"/>
    <col min="4083" max="4335" width="11.44140625" style="70"/>
    <col min="4336" max="4336" width="7.109375" style="70" customWidth="1"/>
    <col min="4337" max="4337" width="76.33203125" style="70" customWidth="1"/>
    <col min="4338" max="4338" width="37.109375" style="70" customWidth="1"/>
    <col min="4339" max="4591" width="11.44140625" style="70"/>
    <col min="4592" max="4592" width="7.109375" style="70" customWidth="1"/>
    <col min="4593" max="4593" width="76.33203125" style="70" customWidth="1"/>
    <col min="4594" max="4594" width="37.109375" style="70" customWidth="1"/>
    <col min="4595" max="4847" width="11.44140625" style="70"/>
    <col min="4848" max="4848" width="7.109375" style="70" customWidth="1"/>
    <col min="4849" max="4849" width="76.33203125" style="70" customWidth="1"/>
    <col min="4850" max="4850" width="37.109375" style="70" customWidth="1"/>
    <col min="4851" max="5103" width="11.44140625" style="70"/>
    <col min="5104" max="5104" width="7.109375" style="70" customWidth="1"/>
    <col min="5105" max="5105" width="76.33203125" style="70" customWidth="1"/>
    <col min="5106" max="5106" width="37.109375" style="70" customWidth="1"/>
    <col min="5107" max="5359" width="11.44140625" style="70"/>
    <col min="5360" max="5360" width="7.109375" style="70" customWidth="1"/>
    <col min="5361" max="5361" width="76.33203125" style="70" customWidth="1"/>
    <col min="5362" max="5362" width="37.109375" style="70" customWidth="1"/>
    <col min="5363" max="5615" width="11.44140625" style="70"/>
    <col min="5616" max="5616" width="7.109375" style="70" customWidth="1"/>
    <col min="5617" max="5617" width="76.33203125" style="70" customWidth="1"/>
    <col min="5618" max="5618" width="37.109375" style="70" customWidth="1"/>
    <col min="5619" max="5871" width="11.44140625" style="70"/>
    <col min="5872" max="5872" width="7.109375" style="70" customWidth="1"/>
    <col min="5873" max="5873" width="76.33203125" style="70" customWidth="1"/>
    <col min="5874" max="5874" width="37.109375" style="70" customWidth="1"/>
    <col min="5875" max="6127" width="11.44140625" style="70"/>
    <col min="6128" max="6128" width="7.109375" style="70" customWidth="1"/>
    <col min="6129" max="6129" width="76.33203125" style="70" customWidth="1"/>
    <col min="6130" max="6130" width="37.109375" style="70" customWidth="1"/>
    <col min="6131" max="6383" width="11.44140625" style="70"/>
    <col min="6384" max="6384" width="7.109375" style="70" customWidth="1"/>
    <col min="6385" max="6385" width="76.33203125" style="70" customWidth="1"/>
    <col min="6386" max="6386" width="37.109375" style="70" customWidth="1"/>
    <col min="6387" max="6639" width="11.44140625" style="70"/>
    <col min="6640" max="6640" width="7.109375" style="70" customWidth="1"/>
    <col min="6641" max="6641" width="76.33203125" style="70" customWidth="1"/>
    <col min="6642" max="6642" width="37.109375" style="70" customWidth="1"/>
    <col min="6643" max="6895" width="11.44140625" style="70"/>
    <col min="6896" max="6896" width="7.109375" style="70" customWidth="1"/>
    <col min="6897" max="6897" width="76.33203125" style="70" customWidth="1"/>
    <col min="6898" max="6898" width="37.109375" style="70" customWidth="1"/>
    <col min="6899" max="7151" width="11.44140625" style="70"/>
    <col min="7152" max="7152" width="7.109375" style="70" customWidth="1"/>
    <col min="7153" max="7153" width="76.33203125" style="70" customWidth="1"/>
    <col min="7154" max="7154" width="37.109375" style="70" customWidth="1"/>
    <col min="7155" max="7407" width="11.44140625" style="70"/>
    <col min="7408" max="7408" width="7.109375" style="70" customWidth="1"/>
    <col min="7409" max="7409" width="76.33203125" style="70" customWidth="1"/>
    <col min="7410" max="7410" width="37.109375" style="70" customWidth="1"/>
    <col min="7411" max="7663" width="11.44140625" style="70"/>
    <col min="7664" max="7664" width="7.109375" style="70" customWidth="1"/>
    <col min="7665" max="7665" width="76.33203125" style="70" customWidth="1"/>
    <col min="7666" max="7666" width="37.109375" style="70" customWidth="1"/>
    <col min="7667" max="7919" width="11.44140625" style="70"/>
    <col min="7920" max="7920" width="7.109375" style="70" customWidth="1"/>
    <col min="7921" max="7921" width="76.33203125" style="70" customWidth="1"/>
    <col min="7922" max="7922" width="37.109375" style="70" customWidth="1"/>
    <col min="7923" max="8175" width="11.44140625" style="70"/>
    <col min="8176" max="8176" width="7.109375" style="70" customWidth="1"/>
    <col min="8177" max="8177" width="76.33203125" style="70" customWidth="1"/>
    <col min="8178" max="8178" width="37.109375" style="70" customWidth="1"/>
    <col min="8179" max="8431" width="11.44140625" style="70"/>
    <col min="8432" max="8432" width="7.109375" style="70" customWidth="1"/>
    <col min="8433" max="8433" width="76.33203125" style="70" customWidth="1"/>
    <col min="8434" max="8434" width="37.109375" style="70" customWidth="1"/>
    <col min="8435" max="8687" width="11.44140625" style="70"/>
    <col min="8688" max="8688" width="7.109375" style="70" customWidth="1"/>
    <col min="8689" max="8689" width="76.33203125" style="70" customWidth="1"/>
    <col min="8690" max="8690" width="37.109375" style="70" customWidth="1"/>
    <col min="8691" max="8943" width="11.44140625" style="70"/>
    <col min="8944" max="8944" width="7.109375" style="70" customWidth="1"/>
    <col min="8945" max="8945" width="76.33203125" style="70" customWidth="1"/>
    <col min="8946" max="8946" width="37.109375" style="70" customWidth="1"/>
    <col min="8947" max="9199" width="11.44140625" style="70"/>
    <col min="9200" max="9200" width="7.109375" style="70" customWidth="1"/>
    <col min="9201" max="9201" width="76.33203125" style="70" customWidth="1"/>
    <col min="9202" max="9202" width="37.109375" style="70" customWidth="1"/>
    <col min="9203" max="9455" width="11.44140625" style="70"/>
    <col min="9456" max="9456" width="7.109375" style="70" customWidth="1"/>
    <col min="9457" max="9457" width="76.33203125" style="70" customWidth="1"/>
    <col min="9458" max="9458" width="37.109375" style="70" customWidth="1"/>
    <col min="9459" max="9711" width="11.44140625" style="70"/>
    <col min="9712" max="9712" width="7.109375" style="70" customWidth="1"/>
    <col min="9713" max="9713" width="76.33203125" style="70" customWidth="1"/>
    <col min="9714" max="9714" width="37.109375" style="70" customWidth="1"/>
    <col min="9715" max="9967" width="11.44140625" style="70"/>
    <col min="9968" max="9968" width="7.109375" style="70" customWidth="1"/>
    <col min="9969" max="9969" width="76.33203125" style="70" customWidth="1"/>
    <col min="9970" max="9970" width="37.109375" style="70" customWidth="1"/>
    <col min="9971" max="10223" width="11.44140625" style="70"/>
    <col min="10224" max="10224" width="7.109375" style="70" customWidth="1"/>
    <col min="10225" max="10225" width="76.33203125" style="70" customWidth="1"/>
    <col min="10226" max="10226" width="37.109375" style="70" customWidth="1"/>
    <col min="10227" max="10479" width="11.44140625" style="70"/>
    <col min="10480" max="10480" width="7.109375" style="70" customWidth="1"/>
    <col min="10481" max="10481" width="76.33203125" style="70" customWidth="1"/>
    <col min="10482" max="10482" width="37.109375" style="70" customWidth="1"/>
    <col min="10483" max="10735" width="11.44140625" style="70"/>
    <col min="10736" max="10736" width="7.109375" style="70" customWidth="1"/>
    <col min="10737" max="10737" width="76.33203125" style="70" customWidth="1"/>
    <col min="10738" max="10738" width="37.109375" style="70" customWidth="1"/>
    <col min="10739" max="10991" width="11.44140625" style="70"/>
    <col min="10992" max="10992" width="7.109375" style="70" customWidth="1"/>
    <col min="10993" max="10993" width="76.33203125" style="70" customWidth="1"/>
    <col min="10994" max="10994" width="37.109375" style="70" customWidth="1"/>
    <col min="10995" max="11247" width="11.44140625" style="70"/>
    <col min="11248" max="11248" width="7.109375" style="70" customWidth="1"/>
    <col min="11249" max="11249" width="76.33203125" style="70" customWidth="1"/>
    <col min="11250" max="11250" width="37.109375" style="70" customWidth="1"/>
    <col min="11251" max="11503" width="11.44140625" style="70"/>
    <col min="11504" max="11504" width="7.109375" style="70" customWidth="1"/>
    <col min="11505" max="11505" width="76.33203125" style="70" customWidth="1"/>
    <col min="11506" max="11506" width="37.109375" style="70" customWidth="1"/>
    <col min="11507" max="11759" width="11.44140625" style="70"/>
    <col min="11760" max="11760" width="7.109375" style="70" customWidth="1"/>
    <col min="11761" max="11761" width="76.33203125" style="70" customWidth="1"/>
    <col min="11762" max="11762" width="37.109375" style="70" customWidth="1"/>
    <col min="11763" max="12015" width="11.44140625" style="70"/>
    <col min="12016" max="12016" width="7.109375" style="70" customWidth="1"/>
    <col min="12017" max="12017" width="76.33203125" style="70" customWidth="1"/>
    <col min="12018" max="12018" width="37.109375" style="70" customWidth="1"/>
    <col min="12019" max="12271" width="11.44140625" style="70"/>
    <col min="12272" max="12272" width="7.109375" style="70" customWidth="1"/>
    <col min="12273" max="12273" width="76.33203125" style="70" customWidth="1"/>
    <col min="12274" max="12274" width="37.109375" style="70" customWidth="1"/>
    <col min="12275" max="12527" width="11.44140625" style="70"/>
    <col min="12528" max="12528" width="7.109375" style="70" customWidth="1"/>
    <col min="12529" max="12529" width="76.33203125" style="70" customWidth="1"/>
    <col min="12530" max="12530" width="37.109375" style="70" customWidth="1"/>
    <col min="12531" max="12783" width="11.44140625" style="70"/>
    <col min="12784" max="12784" width="7.109375" style="70" customWidth="1"/>
    <col min="12785" max="12785" width="76.33203125" style="70" customWidth="1"/>
    <col min="12786" max="12786" width="37.109375" style="70" customWidth="1"/>
    <col min="12787" max="13039" width="11.44140625" style="70"/>
    <col min="13040" max="13040" width="7.109375" style="70" customWidth="1"/>
    <col min="13041" max="13041" width="76.33203125" style="70" customWidth="1"/>
    <col min="13042" max="13042" width="37.109375" style="70" customWidth="1"/>
    <col min="13043" max="13295" width="11.44140625" style="70"/>
    <col min="13296" max="13296" width="7.109375" style="70" customWidth="1"/>
    <col min="13297" max="13297" width="76.33203125" style="70" customWidth="1"/>
    <col min="13298" max="13298" width="37.109375" style="70" customWidth="1"/>
    <col min="13299" max="13551" width="11.44140625" style="70"/>
    <col min="13552" max="13552" width="7.109375" style="70" customWidth="1"/>
    <col min="13553" max="13553" width="76.33203125" style="70" customWidth="1"/>
    <col min="13554" max="13554" width="37.109375" style="70" customWidth="1"/>
    <col min="13555" max="13807" width="11.44140625" style="70"/>
    <col min="13808" max="13808" width="7.109375" style="70" customWidth="1"/>
    <col min="13809" max="13809" width="76.33203125" style="70" customWidth="1"/>
    <col min="13810" max="13810" width="37.109375" style="70" customWidth="1"/>
    <col min="13811" max="14063" width="11.44140625" style="70"/>
    <col min="14064" max="14064" width="7.109375" style="70" customWidth="1"/>
    <col min="14065" max="14065" width="76.33203125" style="70" customWidth="1"/>
    <col min="14066" max="14066" width="37.109375" style="70" customWidth="1"/>
    <col min="14067" max="14319" width="11.44140625" style="70"/>
    <col min="14320" max="14320" width="7.109375" style="70" customWidth="1"/>
    <col min="14321" max="14321" width="76.33203125" style="70" customWidth="1"/>
    <col min="14322" max="14322" width="37.109375" style="70" customWidth="1"/>
    <col min="14323" max="14575" width="11.44140625" style="70"/>
    <col min="14576" max="14576" width="7.109375" style="70" customWidth="1"/>
    <col min="14577" max="14577" width="76.33203125" style="70" customWidth="1"/>
    <col min="14578" max="14578" width="37.109375" style="70" customWidth="1"/>
    <col min="14579" max="14831" width="11.44140625" style="70"/>
    <col min="14832" max="14832" width="7.109375" style="70" customWidth="1"/>
    <col min="14833" max="14833" width="76.33203125" style="70" customWidth="1"/>
    <col min="14834" max="14834" width="37.109375" style="70" customWidth="1"/>
    <col min="14835" max="15087" width="11.44140625" style="70"/>
    <col min="15088" max="15088" width="7.109375" style="70" customWidth="1"/>
    <col min="15089" max="15089" width="76.33203125" style="70" customWidth="1"/>
    <col min="15090" max="15090" width="37.109375" style="70" customWidth="1"/>
    <col min="15091" max="15343" width="11.44140625" style="70"/>
    <col min="15344" max="15344" width="7.109375" style="70" customWidth="1"/>
    <col min="15345" max="15345" width="76.33203125" style="70" customWidth="1"/>
    <col min="15346" max="15346" width="37.109375" style="70" customWidth="1"/>
    <col min="15347" max="15599" width="11.44140625" style="70"/>
    <col min="15600" max="15600" width="7.109375" style="70" customWidth="1"/>
    <col min="15601" max="15601" width="76.33203125" style="70" customWidth="1"/>
    <col min="15602" max="15602" width="37.109375" style="70" customWidth="1"/>
    <col min="15603" max="15855" width="11.44140625" style="70"/>
    <col min="15856" max="15856" width="7.109375" style="70" customWidth="1"/>
    <col min="15857" max="15857" width="76.33203125" style="70" customWidth="1"/>
    <col min="15858" max="15858" width="37.109375" style="70" customWidth="1"/>
    <col min="15859" max="16111" width="11.44140625" style="70"/>
    <col min="16112" max="16112" width="7.109375" style="70" customWidth="1"/>
    <col min="16113" max="16113" width="76.33203125" style="70" customWidth="1"/>
    <col min="16114" max="16114" width="37.109375" style="70" customWidth="1"/>
    <col min="16115" max="16384" width="11.44140625" style="70"/>
  </cols>
  <sheetData>
    <row r="1" spans="1:6" s="69" customFormat="1" ht="33" customHeight="1" thickBot="1" x14ac:dyDescent="0.35">
      <c r="A1" s="13"/>
      <c r="B1" s="416" t="s">
        <v>473</v>
      </c>
      <c r="C1" s="346"/>
      <c r="D1" s="419" t="s">
        <v>263</v>
      </c>
      <c r="E1" s="420"/>
      <c r="F1" s="421"/>
    </row>
    <row r="2" spans="1:6" s="69" customFormat="1" ht="18" customHeight="1" thickBot="1" x14ac:dyDescent="0.35">
      <c r="A2" s="15"/>
      <c r="B2" s="417"/>
      <c r="C2" s="16"/>
      <c r="D2" s="414" t="s">
        <v>251</v>
      </c>
      <c r="E2" s="415"/>
      <c r="F2" s="418"/>
    </row>
    <row r="3" spans="1:6" s="69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69" customFormat="1" ht="12.6" thickBot="1" x14ac:dyDescent="0.35">
      <c r="A4" s="21"/>
      <c r="B4" s="22"/>
      <c r="C4" s="23"/>
      <c r="D4" s="24"/>
      <c r="E4" s="25"/>
      <c r="F4" s="26"/>
    </row>
    <row r="5" spans="1:6" s="69" customFormat="1" ht="24" customHeight="1" thickBot="1" x14ac:dyDescent="0.35">
      <c r="A5" s="27">
        <v>1</v>
      </c>
      <c r="B5" s="28" t="s">
        <v>186</v>
      </c>
      <c r="C5" s="41"/>
      <c r="D5" s="30"/>
      <c r="E5" s="31">
        <v>0</v>
      </c>
      <c r="F5" s="139">
        <f>SUBTOTAL(9,F6:F23)</f>
        <v>99616.849999999991</v>
      </c>
    </row>
    <row r="6" spans="1:6" s="69" customFormat="1" x14ac:dyDescent="0.3">
      <c r="A6" s="39"/>
      <c r="B6" s="28" t="s">
        <v>763</v>
      </c>
      <c r="C6" s="38"/>
      <c r="D6" s="30"/>
      <c r="E6" s="31"/>
      <c r="F6" s="36"/>
    </row>
    <row r="7" spans="1:6" s="69" customFormat="1" x14ac:dyDescent="0.3">
      <c r="A7" s="27"/>
      <c r="B7" s="37" t="s">
        <v>759</v>
      </c>
      <c r="C7" s="38" t="s">
        <v>15</v>
      </c>
      <c r="D7" s="30">
        <f>731+165</f>
        <v>896</v>
      </c>
      <c r="E7" s="31">
        <v>63.3</v>
      </c>
      <c r="F7" s="36">
        <f>+D7*E7</f>
        <v>56716.799999999996</v>
      </c>
    </row>
    <row r="8" spans="1:6" s="69" customFormat="1" x14ac:dyDescent="0.3">
      <c r="A8" s="39"/>
      <c r="B8" s="37" t="s">
        <v>680</v>
      </c>
      <c r="C8" s="38" t="s">
        <v>15</v>
      </c>
      <c r="D8" s="30">
        <f>+D7</f>
        <v>896</v>
      </c>
      <c r="E8" s="31">
        <v>11.5</v>
      </c>
      <c r="F8" s="36">
        <f t="shared" ref="F8:F41" si="0">+D8*E8</f>
        <v>10304</v>
      </c>
    </row>
    <row r="9" spans="1:6" s="69" customFormat="1" x14ac:dyDescent="0.3">
      <c r="A9" s="39"/>
      <c r="B9" s="37" t="s">
        <v>760</v>
      </c>
      <c r="C9" s="38" t="s">
        <v>32</v>
      </c>
      <c r="D9" s="30">
        <f>+D11+32+10+9+20.8</f>
        <v>261.8</v>
      </c>
      <c r="E9" s="31">
        <v>34.5</v>
      </c>
      <c r="F9" s="36">
        <f t="shared" si="0"/>
        <v>9032.1</v>
      </c>
    </row>
    <row r="10" spans="1:6" s="69" customFormat="1" x14ac:dyDescent="0.3">
      <c r="A10" s="39"/>
      <c r="B10" s="37" t="s">
        <v>768</v>
      </c>
      <c r="C10" s="38" t="s">
        <v>32</v>
      </c>
      <c r="D10" s="438">
        <v>25</v>
      </c>
      <c r="E10" s="31">
        <v>69</v>
      </c>
      <c r="F10" s="36">
        <f t="shared" ref="F10" si="1">+D10*E10</f>
        <v>1725</v>
      </c>
    </row>
    <row r="11" spans="1:6" s="69" customFormat="1" x14ac:dyDescent="0.3">
      <c r="A11" s="39"/>
      <c r="B11" s="37" t="s">
        <v>761</v>
      </c>
      <c r="C11" s="38" t="s">
        <v>32</v>
      </c>
      <c r="D11" s="30">
        <f>105.2+63+10+11.8</f>
        <v>190</v>
      </c>
      <c r="E11" s="31">
        <v>57.5</v>
      </c>
      <c r="F11" s="36">
        <f t="shared" si="0"/>
        <v>10925</v>
      </c>
    </row>
    <row r="12" spans="1:6" s="69" customFormat="1" x14ac:dyDescent="0.3">
      <c r="A12" s="39"/>
      <c r="B12" s="37" t="s">
        <v>39</v>
      </c>
      <c r="C12" s="38" t="s">
        <v>88</v>
      </c>
      <c r="D12" s="30">
        <v>1</v>
      </c>
      <c r="E12" s="31">
        <f>4203.7+948.75</f>
        <v>5152.45</v>
      </c>
      <c r="F12" s="36">
        <f t="shared" ref="F12" si="2">+D12*E12</f>
        <v>5152.45</v>
      </c>
    </row>
    <row r="13" spans="1:6" ht="12.75" customHeight="1" x14ac:dyDescent="0.3">
      <c r="A13" s="33"/>
      <c r="B13" s="128"/>
      <c r="C13" s="42"/>
      <c r="D13" s="124"/>
      <c r="E13" s="31"/>
      <c r="F13" s="36"/>
    </row>
    <row r="14" spans="1:6" ht="12.75" customHeight="1" x14ac:dyDescent="0.3">
      <c r="A14" s="33"/>
      <c r="B14" s="366" t="s">
        <v>1051</v>
      </c>
      <c r="C14" s="42"/>
      <c r="D14" s="124"/>
      <c r="E14" s="31"/>
      <c r="F14" s="36">
        <f t="shared" ref="F14" si="3">D14*E14</f>
        <v>0</v>
      </c>
    </row>
    <row r="15" spans="1:6" s="69" customFormat="1" x14ac:dyDescent="0.3">
      <c r="A15" s="39"/>
      <c r="B15" s="37" t="s">
        <v>761</v>
      </c>
      <c r="C15" s="38" t="s">
        <v>32</v>
      </c>
      <c r="D15" s="30">
        <f>13.5+9.5+5.5+10+5.5</f>
        <v>44</v>
      </c>
      <c r="E15" s="31">
        <v>57.5</v>
      </c>
      <c r="F15" s="36">
        <f t="shared" ref="F15" si="4">D15*E15</f>
        <v>2530</v>
      </c>
    </row>
    <row r="16" spans="1:6" s="69" customFormat="1" x14ac:dyDescent="0.3">
      <c r="A16" s="39"/>
      <c r="B16" s="37"/>
      <c r="C16" s="38"/>
      <c r="D16" s="30"/>
      <c r="E16" s="31"/>
      <c r="F16" s="36"/>
    </row>
    <row r="17" spans="1:6" s="69" customFormat="1" x14ac:dyDescent="0.3">
      <c r="A17" s="39"/>
      <c r="B17" s="28" t="s">
        <v>769</v>
      </c>
      <c r="C17" s="38"/>
      <c r="D17" s="30"/>
      <c r="E17" s="31"/>
      <c r="F17" s="36"/>
    </row>
    <row r="18" spans="1:6" s="69" customFormat="1" x14ac:dyDescent="0.3">
      <c r="A18" s="27"/>
      <c r="B18" s="37" t="s">
        <v>762</v>
      </c>
      <c r="C18" s="38" t="s">
        <v>15</v>
      </c>
      <c r="D18" s="30">
        <v>28</v>
      </c>
      <c r="E18" s="31">
        <v>57.5</v>
      </c>
      <c r="F18" s="36">
        <f>+D18*E18</f>
        <v>1610</v>
      </c>
    </row>
    <row r="19" spans="1:6" s="69" customFormat="1" x14ac:dyDescent="0.3">
      <c r="A19" s="39"/>
      <c r="B19" s="37" t="s">
        <v>18</v>
      </c>
      <c r="C19" s="35" t="s">
        <v>32</v>
      </c>
      <c r="D19" s="88">
        <v>22</v>
      </c>
      <c r="E19" s="31">
        <v>34.5</v>
      </c>
      <c r="F19" s="36">
        <f>+D19*E19</f>
        <v>759</v>
      </c>
    </row>
    <row r="20" spans="1:6" s="69" customFormat="1" x14ac:dyDescent="0.3">
      <c r="A20" s="39"/>
      <c r="B20" s="37" t="s">
        <v>504</v>
      </c>
      <c r="C20" s="35" t="s">
        <v>32</v>
      </c>
      <c r="D20" s="88">
        <v>10</v>
      </c>
      <c r="E20" s="31">
        <v>57.5</v>
      </c>
      <c r="F20" s="36">
        <f>+D20*E20</f>
        <v>575</v>
      </c>
    </row>
    <row r="21" spans="1:6" s="69" customFormat="1" x14ac:dyDescent="0.3">
      <c r="A21" s="39"/>
      <c r="B21" s="37" t="s">
        <v>502</v>
      </c>
      <c r="C21" s="38" t="s">
        <v>17</v>
      </c>
      <c r="D21" s="88">
        <v>1</v>
      </c>
      <c r="E21" s="31">
        <v>172.5</v>
      </c>
      <c r="F21" s="36">
        <f t="shared" ref="F21" si="5">+D21*E21</f>
        <v>172.5</v>
      </c>
    </row>
    <row r="22" spans="1:6" s="69" customFormat="1" x14ac:dyDescent="0.3">
      <c r="A22" s="39"/>
      <c r="B22" s="37" t="s">
        <v>503</v>
      </c>
      <c r="C22" s="38" t="s">
        <v>17</v>
      </c>
      <c r="D22" s="88">
        <v>1</v>
      </c>
      <c r="E22" s="31">
        <v>115</v>
      </c>
      <c r="F22" s="36">
        <f t="shared" ref="F22" si="6">+D22*E22</f>
        <v>115</v>
      </c>
    </row>
    <row r="23" spans="1:6" s="69" customFormat="1" ht="12.6" thickBot="1" x14ac:dyDescent="0.35">
      <c r="A23" s="27"/>
      <c r="B23" s="28"/>
      <c r="C23" s="38"/>
      <c r="D23" s="30"/>
      <c r="E23" s="31">
        <v>0</v>
      </c>
      <c r="F23" s="36">
        <f t="shared" si="0"/>
        <v>0</v>
      </c>
    </row>
    <row r="24" spans="1:6" s="69" customFormat="1" ht="24" customHeight="1" thickBot="1" x14ac:dyDescent="0.35">
      <c r="A24" s="27">
        <v>2</v>
      </c>
      <c r="B24" s="28" t="s">
        <v>764</v>
      </c>
      <c r="C24" s="38"/>
      <c r="D24" s="138"/>
      <c r="E24" s="61">
        <v>0</v>
      </c>
      <c r="F24" s="139"/>
    </row>
    <row r="25" spans="1:6" s="69" customFormat="1" x14ac:dyDescent="0.3">
      <c r="A25" s="39"/>
      <c r="B25" s="37"/>
      <c r="C25" s="38"/>
      <c r="D25" s="30"/>
      <c r="E25" s="31"/>
      <c r="F25" s="36"/>
    </row>
    <row r="26" spans="1:6" s="69" customFormat="1" ht="12.6" thickBot="1" x14ac:dyDescent="0.35">
      <c r="A26" s="39"/>
      <c r="B26" s="40"/>
      <c r="C26" s="35"/>
      <c r="D26" s="30"/>
      <c r="E26" s="31">
        <v>0</v>
      </c>
      <c r="F26" s="36">
        <f t="shared" si="0"/>
        <v>0</v>
      </c>
    </row>
    <row r="27" spans="1:6" s="69" customFormat="1" ht="24" customHeight="1" thickBot="1" x14ac:dyDescent="0.35">
      <c r="A27" s="27">
        <v>4</v>
      </c>
      <c r="B27" s="28" t="s">
        <v>187</v>
      </c>
      <c r="C27" s="35"/>
      <c r="D27" s="138"/>
      <c r="E27" s="61">
        <v>0</v>
      </c>
      <c r="F27" s="139">
        <f>SUBTOTAL(9,F28:F33)</f>
        <v>8631</v>
      </c>
    </row>
    <row r="28" spans="1:6" s="224" customFormat="1" ht="24" x14ac:dyDescent="0.3">
      <c r="A28" s="94"/>
      <c r="B28" s="141" t="s">
        <v>506</v>
      </c>
      <c r="C28" s="231" t="s">
        <v>15</v>
      </c>
      <c r="D28" s="88">
        <v>75</v>
      </c>
      <c r="E28" s="31">
        <v>69</v>
      </c>
      <c r="F28" s="36">
        <f t="shared" si="0"/>
        <v>5175</v>
      </c>
    </row>
    <row r="29" spans="1:6" s="224" customFormat="1" x14ac:dyDescent="0.3">
      <c r="A29" s="94"/>
      <c r="B29" s="141" t="s">
        <v>188</v>
      </c>
      <c r="C29" s="231" t="s">
        <v>655</v>
      </c>
      <c r="D29" s="88"/>
      <c r="E29" s="31"/>
      <c r="F29" s="36">
        <f t="shared" si="0"/>
        <v>0</v>
      </c>
    </row>
    <row r="30" spans="1:6" s="224" customFormat="1" x14ac:dyDescent="0.3">
      <c r="A30" s="94"/>
      <c r="B30" s="144" t="s">
        <v>189</v>
      </c>
      <c r="C30" s="231" t="s">
        <v>32</v>
      </c>
      <c r="D30" s="88">
        <v>60</v>
      </c>
      <c r="E30" s="31">
        <v>40.299999999999997</v>
      </c>
      <c r="F30" s="36">
        <f t="shared" si="0"/>
        <v>2418</v>
      </c>
    </row>
    <row r="31" spans="1:6" s="224" customFormat="1" x14ac:dyDescent="0.3">
      <c r="A31" s="94"/>
      <c r="B31" s="144" t="s">
        <v>392</v>
      </c>
      <c r="C31" s="231" t="s">
        <v>32</v>
      </c>
      <c r="D31" s="88">
        <v>60</v>
      </c>
      <c r="E31" s="31">
        <v>17.3</v>
      </c>
      <c r="F31" s="36">
        <f t="shared" si="0"/>
        <v>1038</v>
      </c>
    </row>
    <row r="32" spans="1:6" s="224" customFormat="1" x14ac:dyDescent="0.3">
      <c r="A32" s="94"/>
      <c r="B32" s="141" t="s">
        <v>190</v>
      </c>
      <c r="C32" s="231" t="s">
        <v>32</v>
      </c>
      <c r="D32" s="88"/>
      <c r="E32" s="31">
        <v>0</v>
      </c>
      <c r="F32" s="36">
        <f t="shared" si="0"/>
        <v>0</v>
      </c>
    </row>
    <row r="33" spans="1:6" s="69" customFormat="1" ht="12.6" thickBot="1" x14ac:dyDescent="0.35">
      <c r="A33" s="39"/>
      <c r="B33" s="34"/>
      <c r="C33" s="35"/>
      <c r="D33" s="30"/>
      <c r="E33" s="31">
        <v>0</v>
      </c>
      <c r="F33" s="36">
        <f t="shared" si="0"/>
        <v>0</v>
      </c>
    </row>
    <row r="34" spans="1:6" s="69" customFormat="1" ht="24" customHeight="1" thickBot="1" x14ac:dyDescent="0.35">
      <c r="A34" s="27">
        <v>5</v>
      </c>
      <c r="B34" s="40" t="s">
        <v>765</v>
      </c>
      <c r="C34" s="35"/>
      <c r="D34" s="138"/>
      <c r="E34" s="61">
        <v>0</v>
      </c>
      <c r="F34" s="139">
        <f>SUBTOTAL(9,F35:F36)</f>
        <v>0</v>
      </c>
    </row>
    <row r="35" spans="1:6" s="69" customFormat="1" x14ac:dyDescent="0.3">
      <c r="A35" s="39"/>
      <c r="B35" s="34" t="s">
        <v>766</v>
      </c>
      <c r="C35" s="38" t="s">
        <v>652</v>
      </c>
      <c r="D35" s="88"/>
      <c r="E35" s="31">
        <v>0</v>
      </c>
      <c r="F35" s="36">
        <f t="shared" si="0"/>
        <v>0</v>
      </c>
    </row>
    <row r="36" spans="1:6" s="69" customFormat="1" ht="12.6" thickBot="1" x14ac:dyDescent="0.35">
      <c r="A36" s="27"/>
      <c r="B36" s="37"/>
      <c r="C36" s="38"/>
      <c r="D36" s="30"/>
      <c r="E36" s="31">
        <v>0</v>
      </c>
      <c r="F36" s="36">
        <f t="shared" si="0"/>
        <v>0</v>
      </c>
    </row>
    <row r="37" spans="1:6" s="69" customFormat="1" ht="24" customHeight="1" thickBot="1" x14ac:dyDescent="0.35">
      <c r="A37" s="27">
        <v>6</v>
      </c>
      <c r="B37" s="40" t="s">
        <v>19</v>
      </c>
      <c r="C37" s="35"/>
      <c r="D37" s="138"/>
      <c r="E37" s="61">
        <v>0</v>
      </c>
      <c r="F37" s="139">
        <f>SUBTOTAL(9,F38:F40)</f>
        <v>20470</v>
      </c>
    </row>
    <row r="38" spans="1:6" s="69" customFormat="1" ht="24" x14ac:dyDescent="0.3">
      <c r="A38" s="39"/>
      <c r="B38" s="34" t="s">
        <v>767</v>
      </c>
      <c r="C38" s="35" t="s">
        <v>32</v>
      </c>
      <c r="D38" s="30">
        <f>105.2+63+10-88.2</f>
        <v>89.999999999999986</v>
      </c>
      <c r="E38" s="31">
        <v>80.5</v>
      </c>
      <c r="F38" s="36">
        <f t="shared" si="0"/>
        <v>7244.9999999999991</v>
      </c>
    </row>
    <row r="39" spans="1:6" s="69" customFormat="1" x14ac:dyDescent="0.3">
      <c r="A39" s="39"/>
      <c r="B39" s="34" t="s">
        <v>20</v>
      </c>
      <c r="C39" s="35" t="s">
        <v>32</v>
      </c>
      <c r="D39" s="88">
        <v>20</v>
      </c>
      <c r="E39" s="31">
        <v>57.5</v>
      </c>
      <c r="F39" s="36">
        <f t="shared" si="0"/>
        <v>1150</v>
      </c>
    </row>
    <row r="40" spans="1:6" s="224" customFormat="1" x14ac:dyDescent="0.3">
      <c r="A40" s="94"/>
      <c r="B40" s="144" t="s">
        <v>505</v>
      </c>
      <c r="C40" s="231" t="s">
        <v>88</v>
      </c>
      <c r="D40" s="88">
        <v>1</v>
      </c>
      <c r="E40" s="31">
        <v>12075</v>
      </c>
      <c r="F40" s="36">
        <f t="shared" si="0"/>
        <v>12075</v>
      </c>
    </row>
    <row r="41" spans="1:6" ht="12.6" thickBot="1" x14ac:dyDescent="0.35">
      <c r="A41" s="47"/>
      <c r="B41" s="48"/>
      <c r="C41" s="49"/>
      <c r="D41" s="50"/>
      <c r="E41" s="51"/>
      <c r="F41" s="36">
        <f t="shared" si="0"/>
        <v>0</v>
      </c>
    </row>
    <row r="42" spans="1:6" ht="15" customHeight="1" thickTop="1" thickBot="1" x14ac:dyDescent="0.35">
      <c r="A42" s="53"/>
      <c r="B42" s="54"/>
      <c r="C42" s="55"/>
      <c r="D42" s="56"/>
      <c r="E42" s="31"/>
      <c r="F42" s="57"/>
    </row>
    <row r="43" spans="1:6" s="69" customFormat="1" ht="15" customHeight="1" thickBot="1" x14ac:dyDescent="0.35">
      <c r="A43" s="53"/>
      <c r="B43" s="58" t="s">
        <v>21</v>
      </c>
      <c r="C43" s="59"/>
      <c r="D43" s="60"/>
      <c r="E43" s="61"/>
      <c r="F43" s="62">
        <f>SUBTOTAL(9,F4:F41)</f>
        <v>128717.84999999999</v>
      </c>
    </row>
    <row r="44" spans="1:6" s="69" customFormat="1" ht="15" customHeight="1" thickBot="1" x14ac:dyDescent="0.35">
      <c r="A44" s="53"/>
      <c r="B44" s="58"/>
      <c r="C44" s="59"/>
      <c r="D44" s="60"/>
      <c r="E44" s="61"/>
      <c r="F44" s="63"/>
    </row>
    <row r="45" spans="1:6" s="69" customFormat="1" ht="15" customHeight="1" thickBot="1" x14ac:dyDescent="0.35">
      <c r="A45" s="53"/>
      <c r="B45" s="58" t="s">
        <v>405</v>
      </c>
      <c r="C45" s="59"/>
      <c r="D45" s="60"/>
      <c r="E45" s="61"/>
      <c r="F45" s="62">
        <f>+F43*0.2</f>
        <v>25743.57</v>
      </c>
    </row>
    <row r="46" spans="1:6" s="69" customFormat="1" ht="15" customHeight="1" thickBot="1" x14ac:dyDescent="0.35">
      <c r="A46" s="53"/>
      <c r="B46" s="58"/>
      <c r="C46" s="59"/>
      <c r="D46" s="60"/>
      <c r="E46" s="61"/>
      <c r="F46" s="63"/>
    </row>
    <row r="47" spans="1:6" s="69" customFormat="1" ht="15" customHeight="1" thickBot="1" x14ac:dyDescent="0.35">
      <c r="A47" s="64"/>
      <c r="B47" s="65" t="s">
        <v>12</v>
      </c>
      <c r="C47" s="66"/>
      <c r="D47" s="67"/>
      <c r="E47" s="68"/>
      <c r="F47" s="62">
        <f>+F43+F45</f>
        <v>154461.41999999998</v>
      </c>
    </row>
  </sheetData>
  <mergeCells count="4">
    <mergeCell ref="A3:B3"/>
    <mergeCell ref="B1:B2"/>
    <mergeCell ref="D2:F2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5A884-363C-4156-A97B-50E46002D120}">
  <sheetPr>
    <tabColor rgb="FF92D050"/>
    <pageSetUpPr fitToPage="1"/>
  </sheetPr>
  <dimension ref="A1:K62"/>
  <sheetViews>
    <sheetView showZeros="0" view="pageBreakPreview" zoomScaleNormal="85" zoomScaleSheetLayoutView="100" workbookViewId="0">
      <pane xSplit="3" ySplit="3" topLeftCell="D4" activePane="bottomRight" state="frozen"/>
      <selection activeCell="E3" sqref="E1:F1048576"/>
      <selection pane="topRight" activeCell="E3" sqref="E1:F1048576"/>
      <selection pane="bottomLeft" activeCell="E3" sqref="E1:F1048576"/>
      <selection pane="bottomRight" sqref="A1:XFD1048576"/>
    </sheetView>
  </sheetViews>
  <sheetFormatPr baseColWidth="10" defaultRowHeight="10.199999999999999" x14ac:dyDescent="0.3"/>
  <cols>
    <col min="1" max="1" width="4.6640625" style="14" customWidth="1"/>
    <col min="2" max="2" width="47.5546875" style="52" customWidth="1"/>
    <col min="3" max="3" width="7.88671875" style="14" customWidth="1"/>
    <col min="4" max="4" width="10.33203125" style="52" customWidth="1"/>
    <col min="5" max="6" width="15.5546875" style="52" customWidth="1"/>
    <col min="7" max="232" width="11.44140625" style="52"/>
    <col min="233" max="233" width="7.109375" style="52" customWidth="1"/>
    <col min="234" max="234" width="76.33203125" style="52" customWidth="1"/>
    <col min="235" max="235" width="37.109375" style="52" customWidth="1"/>
    <col min="236" max="488" width="11.44140625" style="52"/>
    <col min="489" max="489" width="7.109375" style="52" customWidth="1"/>
    <col min="490" max="490" width="76.33203125" style="52" customWidth="1"/>
    <col min="491" max="491" width="37.109375" style="52" customWidth="1"/>
    <col min="492" max="744" width="11.44140625" style="52"/>
    <col min="745" max="745" width="7.109375" style="52" customWidth="1"/>
    <col min="746" max="746" width="76.33203125" style="52" customWidth="1"/>
    <col min="747" max="747" width="37.109375" style="52" customWidth="1"/>
    <col min="748" max="1000" width="11.44140625" style="52"/>
    <col min="1001" max="1001" width="7.109375" style="52" customWidth="1"/>
    <col min="1002" max="1002" width="76.33203125" style="52" customWidth="1"/>
    <col min="1003" max="1003" width="37.109375" style="52" customWidth="1"/>
    <col min="1004" max="1256" width="11.44140625" style="52"/>
    <col min="1257" max="1257" width="7.109375" style="52" customWidth="1"/>
    <col min="1258" max="1258" width="76.33203125" style="52" customWidth="1"/>
    <col min="1259" max="1259" width="37.109375" style="52" customWidth="1"/>
    <col min="1260" max="1512" width="11.44140625" style="52"/>
    <col min="1513" max="1513" width="7.109375" style="52" customWidth="1"/>
    <col min="1514" max="1514" width="76.33203125" style="52" customWidth="1"/>
    <col min="1515" max="1515" width="37.109375" style="52" customWidth="1"/>
    <col min="1516" max="1768" width="11.44140625" style="52"/>
    <col min="1769" max="1769" width="7.109375" style="52" customWidth="1"/>
    <col min="1770" max="1770" width="76.33203125" style="52" customWidth="1"/>
    <col min="1771" max="1771" width="37.109375" style="52" customWidth="1"/>
    <col min="1772" max="2024" width="11.44140625" style="52"/>
    <col min="2025" max="2025" width="7.109375" style="52" customWidth="1"/>
    <col min="2026" max="2026" width="76.33203125" style="52" customWidth="1"/>
    <col min="2027" max="2027" width="37.109375" style="52" customWidth="1"/>
    <col min="2028" max="2280" width="11.44140625" style="52"/>
    <col min="2281" max="2281" width="7.109375" style="52" customWidth="1"/>
    <col min="2282" max="2282" width="76.33203125" style="52" customWidth="1"/>
    <col min="2283" max="2283" width="37.109375" style="52" customWidth="1"/>
    <col min="2284" max="2536" width="11.44140625" style="52"/>
    <col min="2537" max="2537" width="7.109375" style="52" customWidth="1"/>
    <col min="2538" max="2538" width="76.33203125" style="52" customWidth="1"/>
    <col min="2539" max="2539" width="37.109375" style="52" customWidth="1"/>
    <col min="2540" max="2792" width="11.44140625" style="52"/>
    <col min="2793" max="2793" width="7.109375" style="52" customWidth="1"/>
    <col min="2794" max="2794" width="76.33203125" style="52" customWidth="1"/>
    <col min="2795" max="2795" width="37.109375" style="52" customWidth="1"/>
    <col min="2796" max="3048" width="11.44140625" style="52"/>
    <col min="3049" max="3049" width="7.109375" style="52" customWidth="1"/>
    <col min="3050" max="3050" width="76.33203125" style="52" customWidth="1"/>
    <col min="3051" max="3051" width="37.109375" style="52" customWidth="1"/>
    <col min="3052" max="3304" width="11.44140625" style="52"/>
    <col min="3305" max="3305" width="7.109375" style="52" customWidth="1"/>
    <col min="3306" max="3306" width="76.33203125" style="52" customWidth="1"/>
    <col min="3307" max="3307" width="37.109375" style="52" customWidth="1"/>
    <col min="3308" max="3560" width="11.44140625" style="52"/>
    <col min="3561" max="3561" width="7.109375" style="52" customWidth="1"/>
    <col min="3562" max="3562" width="76.33203125" style="52" customWidth="1"/>
    <col min="3563" max="3563" width="37.109375" style="52" customWidth="1"/>
    <col min="3564" max="3816" width="11.44140625" style="52"/>
    <col min="3817" max="3817" width="7.109375" style="52" customWidth="1"/>
    <col min="3818" max="3818" width="76.33203125" style="52" customWidth="1"/>
    <col min="3819" max="3819" width="37.109375" style="52" customWidth="1"/>
    <col min="3820" max="4072" width="11.44140625" style="52"/>
    <col min="4073" max="4073" width="7.109375" style="52" customWidth="1"/>
    <col min="4074" max="4074" width="76.33203125" style="52" customWidth="1"/>
    <col min="4075" max="4075" width="37.109375" style="52" customWidth="1"/>
    <col min="4076" max="4328" width="11.44140625" style="52"/>
    <col min="4329" max="4329" width="7.109375" style="52" customWidth="1"/>
    <col min="4330" max="4330" width="76.33203125" style="52" customWidth="1"/>
    <col min="4331" max="4331" width="37.109375" style="52" customWidth="1"/>
    <col min="4332" max="4584" width="11.44140625" style="52"/>
    <col min="4585" max="4585" width="7.109375" style="52" customWidth="1"/>
    <col min="4586" max="4586" width="76.33203125" style="52" customWidth="1"/>
    <col min="4587" max="4587" width="37.109375" style="52" customWidth="1"/>
    <col min="4588" max="4840" width="11.44140625" style="52"/>
    <col min="4841" max="4841" width="7.109375" style="52" customWidth="1"/>
    <col min="4842" max="4842" width="76.33203125" style="52" customWidth="1"/>
    <col min="4843" max="4843" width="37.109375" style="52" customWidth="1"/>
    <col min="4844" max="5096" width="11.44140625" style="52"/>
    <col min="5097" max="5097" width="7.109375" style="52" customWidth="1"/>
    <col min="5098" max="5098" width="76.33203125" style="52" customWidth="1"/>
    <col min="5099" max="5099" width="37.109375" style="52" customWidth="1"/>
    <col min="5100" max="5352" width="11.44140625" style="52"/>
    <col min="5353" max="5353" width="7.109375" style="52" customWidth="1"/>
    <col min="5354" max="5354" width="76.33203125" style="52" customWidth="1"/>
    <col min="5355" max="5355" width="37.109375" style="52" customWidth="1"/>
    <col min="5356" max="5608" width="11.44140625" style="52"/>
    <col min="5609" max="5609" width="7.109375" style="52" customWidth="1"/>
    <col min="5610" max="5610" width="76.33203125" style="52" customWidth="1"/>
    <col min="5611" max="5611" width="37.109375" style="52" customWidth="1"/>
    <col min="5612" max="5864" width="11.44140625" style="52"/>
    <col min="5865" max="5865" width="7.109375" style="52" customWidth="1"/>
    <col min="5866" max="5866" width="76.33203125" style="52" customWidth="1"/>
    <col min="5867" max="5867" width="37.109375" style="52" customWidth="1"/>
    <col min="5868" max="6120" width="11.44140625" style="52"/>
    <col min="6121" max="6121" width="7.109375" style="52" customWidth="1"/>
    <col min="6122" max="6122" width="76.33203125" style="52" customWidth="1"/>
    <col min="6123" max="6123" width="37.109375" style="52" customWidth="1"/>
    <col min="6124" max="6376" width="11.44140625" style="52"/>
    <col min="6377" max="6377" width="7.109375" style="52" customWidth="1"/>
    <col min="6378" max="6378" width="76.33203125" style="52" customWidth="1"/>
    <col min="6379" max="6379" width="37.109375" style="52" customWidth="1"/>
    <col min="6380" max="6632" width="11.44140625" style="52"/>
    <col min="6633" max="6633" width="7.109375" style="52" customWidth="1"/>
    <col min="6634" max="6634" width="76.33203125" style="52" customWidth="1"/>
    <col min="6635" max="6635" width="37.109375" style="52" customWidth="1"/>
    <col min="6636" max="6888" width="11.44140625" style="52"/>
    <col min="6889" max="6889" width="7.109375" style="52" customWidth="1"/>
    <col min="6890" max="6890" width="76.33203125" style="52" customWidth="1"/>
    <col min="6891" max="6891" width="37.109375" style="52" customWidth="1"/>
    <col min="6892" max="7144" width="11.44140625" style="52"/>
    <col min="7145" max="7145" width="7.109375" style="52" customWidth="1"/>
    <col min="7146" max="7146" width="76.33203125" style="52" customWidth="1"/>
    <col min="7147" max="7147" width="37.109375" style="52" customWidth="1"/>
    <col min="7148" max="7400" width="11.44140625" style="52"/>
    <col min="7401" max="7401" width="7.109375" style="52" customWidth="1"/>
    <col min="7402" max="7402" width="76.33203125" style="52" customWidth="1"/>
    <col min="7403" max="7403" width="37.109375" style="52" customWidth="1"/>
    <col min="7404" max="7656" width="11.44140625" style="52"/>
    <col min="7657" max="7657" width="7.109375" style="52" customWidth="1"/>
    <col min="7658" max="7658" width="76.33203125" style="52" customWidth="1"/>
    <col min="7659" max="7659" width="37.109375" style="52" customWidth="1"/>
    <col min="7660" max="7912" width="11.44140625" style="52"/>
    <col min="7913" max="7913" width="7.109375" style="52" customWidth="1"/>
    <col min="7914" max="7914" width="76.33203125" style="52" customWidth="1"/>
    <col min="7915" max="7915" width="37.109375" style="52" customWidth="1"/>
    <col min="7916" max="8168" width="11.44140625" style="52"/>
    <col min="8169" max="8169" width="7.109375" style="52" customWidth="1"/>
    <col min="8170" max="8170" width="76.33203125" style="52" customWidth="1"/>
    <col min="8171" max="8171" width="37.109375" style="52" customWidth="1"/>
    <col min="8172" max="8424" width="11.44140625" style="52"/>
    <col min="8425" max="8425" width="7.109375" style="52" customWidth="1"/>
    <col min="8426" max="8426" width="76.33203125" style="52" customWidth="1"/>
    <col min="8427" max="8427" width="37.109375" style="52" customWidth="1"/>
    <col min="8428" max="8680" width="11.44140625" style="52"/>
    <col min="8681" max="8681" width="7.109375" style="52" customWidth="1"/>
    <col min="8682" max="8682" width="76.33203125" style="52" customWidth="1"/>
    <col min="8683" max="8683" width="37.109375" style="52" customWidth="1"/>
    <col min="8684" max="8936" width="11.44140625" style="52"/>
    <col min="8937" max="8937" width="7.109375" style="52" customWidth="1"/>
    <col min="8938" max="8938" width="76.33203125" style="52" customWidth="1"/>
    <col min="8939" max="8939" width="37.109375" style="52" customWidth="1"/>
    <col min="8940" max="9192" width="11.44140625" style="52"/>
    <col min="9193" max="9193" width="7.109375" style="52" customWidth="1"/>
    <col min="9194" max="9194" width="76.33203125" style="52" customWidth="1"/>
    <col min="9195" max="9195" width="37.109375" style="52" customWidth="1"/>
    <col min="9196" max="9448" width="11.44140625" style="52"/>
    <col min="9449" max="9449" width="7.109375" style="52" customWidth="1"/>
    <col min="9450" max="9450" width="76.33203125" style="52" customWidth="1"/>
    <col min="9451" max="9451" width="37.109375" style="52" customWidth="1"/>
    <col min="9452" max="9704" width="11.44140625" style="52"/>
    <col min="9705" max="9705" width="7.109375" style="52" customWidth="1"/>
    <col min="9706" max="9706" width="76.33203125" style="52" customWidth="1"/>
    <col min="9707" max="9707" width="37.109375" style="52" customWidth="1"/>
    <col min="9708" max="9960" width="11.44140625" style="52"/>
    <col min="9961" max="9961" width="7.109375" style="52" customWidth="1"/>
    <col min="9962" max="9962" width="76.33203125" style="52" customWidth="1"/>
    <col min="9963" max="9963" width="37.109375" style="52" customWidth="1"/>
    <col min="9964" max="10216" width="11.44140625" style="52"/>
    <col min="10217" max="10217" width="7.109375" style="52" customWidth="1"/>
    <col min="10218" max="10218" width="76.33203125" style="52" customWidth="1"/>
    <col min="10219" max="10219" width="37.109375" style="52" customWidth="1"/>
    <col min="10220" max="10472" width="11.44140625" style="52"/>
    <col min="10473" max="10473" width="7.109375" style="52" customWidth="1"/>
    <col min="10474" max="10474" width="76.33203125" style="52" customWidth="1"/>
    <col min="10475" max="10475" width="37.109375" style="52" customWidth="1"/>
    <col min="10476" max="10728" width="11.44140625" style="52"/>
    <col min="10729" max="10729" width="7.109375" style="52" customWidth="1"/>
    <col min="10730" max="10730" width="76.33203125" style="52" customWidth="1"/>
    <col min="10731" max="10731" width="37.109375" style="52" customWidth="1"/>
    <col min="10732" max="10984" width="11.44140625" style="52"/>
    <col min="10985" max="10985" width="7.109375" style="52" customWidth="1"/>
    <col min="10986" max="10986" width="76.33203125" style="52" customWidth="1"/>
    <col min="10987" max="10987" width="37.109375" style="52" customWidth="1"/>
    <col min="10988" max="11240" width="11.44140625" style="52"/>
    <col min="11241" max="11241" width="7.109375" style="52" customWidth="1"/>
    <col min="11242" max="11242" width="76.33203125" style="52" customWidth="1"/>
    <col min="11243" max="11243" width="37.109375" style="52" customWidth="1"/>
    <col min="11244" max="11496" width="11.44140625" style="52"/>
    <col min="11497" max="11497" width="7.109375" style="52" customWidth="1"/>
    <col min="11498" max="11498" width="76.33203125" style="52" customWidth="1"/>
    <col min="11499" max="11499" width="37.109375" style="52" customWidth="1"/>
    <col min="11500" max="11752" width="11.44140625" style="52"/>
    <col min="11753" max="11753" width="7.109375" style="52" customWidth="1"/>
    <col min="11754" max="11754" width="76.33203125" style="52" customWidth="1"/>
    <col min="11755" max="11755" width="37.109375" style="52" customWidth="1"/>
    <col min="11756" max="12008" width="11.44140625" style="52"/>
    <col min="12009" max="12009" width="7.109375" style="52" customWidth="1"/>
    <col min="12010" max="12010" width="76.33203125" style="52" customWidth="1"/>
    <col min="12011" max="12011" width="37.109375" style="52" customWidth="1"/>
    <col min="12012" max="12264" width="11.44140625" style="52"/>
    <col min="12265" max="12265" width="7.109375" style="52" customWidth="1"/>
    <col min="12266" max="12266" width="76.33203125" style="52" customWidth="1"/>
    <col min="12267" max="12267" width="37.109375" style="52" customWidth="1"/>
    <col min="12268" max="12520" width="11.44140625" style="52"/>
    <col min="12521" max="12521" width="7.109375" style="52" customWidth="1"/>
    <col min="12522" max="12522" width="76.33203125" style="52" customWidth="1"/>
    <col min="12523" max="12523" width="37.109375" style="52" customWidth="1"/>
    <col min="12524" max="12776" width="11.44140625" style="52"/>
    <col min="12777" max="12777" width="7.109375" style="52" customWidth="1"/>
    <col min="12778" max="12778" width="76.33203125" style="52" customWidth="1"/>
    <col min="12779" max="12779" width="37.109375" style="52" customWidth="1"/>
    <col min="12780" max="13032" width="11.44140625" style="52"/>
    <col min="13033" max="13033" width="7.109375" style="52" customWidth="1"/>
    <col min="13034" max="13034" width="76.33203125" style="52" customWidth="1"/>
    <col min="13035" max="13035" width="37.109375" style="52" customWidth="1"/>
    <col min="13036" max="13288" width="11.44140625" style="52"/>
    <col min="13289" max="13289" width="7.109375" style="52" customWidth="1"/>
    <col min="13290" max="13290" width="76.33203125" style="52" customWidth="1"/>
    <col min="13291" max="13291" width="37.109375" style="52" customWidth="1"/>
    <col min="13292" max="13544" width="11.44140625" style="52"/>
    <col min="13545" max="13545" width="7.109375" style="52" customWidth="1"/>
    <col min="13546" max="13546" width="76.33203125" style="52" customWidth="1"/>
    <col min="13547" max="13547" width="37.109375" style="52" customWidth="1"/>
    <col min="13548" max="13800" width="11.44140625" style="52"/>
    <col min="13801" max="13801" width="7.109375" style="52" customWidth="1"/>
    <col min="13802" max="13802" width="76.33203125" style="52" customWidth="1"/>
    <col min="13803" max="13803" width="37.109375" style="52" customWidth="1"/>
    <col min="13804" max="14056" width="11.44140625" style="52"/>
    <col min="14057" max="14057" width="7.109375" style="52" customWidth="1"/>
    <col min="14058" max="14058" width="76.33203125" style="52" customWidth="1"/>
    <col min="14059" max="14059" width="37.109375" style="52" customWidth="1"/>
    <col min="14060" max="14312" width="11.44140625" style="52"/>
    <col min="14313" max="14313" width="7.109375" style="52" customWidth="1"/>
    <col min="14314" max="14314" width="76.33203125" style="52" customWidth="1"/>
    <col min="14315" max="14315" width="37.109375" style="52" customWidth="1"/>
    <col min="14316" max="14568" width="11.44140625" style="52"/>
    <col min="14569" max="14569" width="7.109375" style="52" customWidth="1"/>
    <col min="14570" max="14570" width="76.33203125" style="52" customWidth="1"/>
    <col min="14571" max="14571" width="37.109375" style="52" customWidth="1"/>
    <col min="14572" max="14824" width="11.44140625" style="52"/>
    <col min="14825" max="14825" width="7.109375" style="52" customWidth="1"/>
    <col min="14826" max="14826" width="76.33203125" style="52" customWidth="1"/>
    <col min="14827" max="14827" width="37.109375" style="52" customWidth="1"/>
    <col min="14828" max="15080" width="11.44140625" style="52"/>
    <col min="15081" max="15081" width="7.109375" style="52" customWidth="1"/>
    <col min="15082" max="15082" width="76.33203125" style="52" customWidth="1"/>
    <col min="15083" max="15083" width="37.109375" style="52" customWidth="1"/>
    <col min="15084" max="15336" width="11.44140625" style="52"/>
    <col min="15337" max="15337" width="7.109375" style="52" customWidth="1"/>
    <col min="15338" max="15338" width="76.33203125" style="52" customWidth="1"/>
    <col min="15339" max="15339" width="37.109375" style="52" customWidth="1"/>
    <col min="15340" max="15592" width="11.44140625" style="52"/>
    <col min="15593" max="15593" width="7.109375" style="52" customWidth="1"/>
    <col min="15594" max="15594" width="76.33203125" style="52" customWidth="1"/>
    <col min="15595" max="15595" width="37.109375" style="52" customWidth="1"/>
    <col min="15596" max="15848" width="11.44140625" style="52"/>
    <col min="15849" max="15849" width="7.109375" style="52" customWidth="1"/>
    <col min="15850" max="15850" width="76.33203125" style="52" customWidth="1"/>
    <col min="15851" max="15851" width="37.109375" style="52" customWidth="1"/>
    <col min="15852" max="16104" width="11.44140625" style="52"/>
    <col min="16105" max="16105" width="7.109375" style="52" customWidth="1"/>
    <col min="16106" max="16106" width="76.33203125" style="52" customWidth="1"/>
    <col min="16107" max="16107" width="37.109375" style="52" customWidth="1"/>
    <col min="16108" max="16384" width="11.44140625" style="52"/>
  </cols>
  <sheetData>
    <row r="1" spans="1:6" s="14" customFormat="1" ht="29.25" customHeight="1" thickBot="1" x14ac:dyDescent="0.35">
      <c r="A1" s="238"/>
      <c r="B1" s="422" t="s">
        <v>474</v>
      </c>
      <c r="C1" s="37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242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116" t="s">
        <v>23</v>
      </c>
      <c r="C5" s="29"/>
      <c r="D5" s="138"/>
      <c r="E5" s="237">
        <v>0</v>
      </c>
      <c r="F5" s="139">
        <f>SUBTOTAL(9,F6:F7)</f>
        <v>6061</v>
      </c>
    </row>
    <row r="6" spans="1:6" s="14" customFormat="1" ht="12" customHeight="1" x14ac:dyDescent="0.3">
      <c r="A6" s="33"/>
      <c r="B6" s="46" t="s">
        <v>24</v>
      </c>
      <c r="C6" s="38" t="s">
        <v>15</v>
      </c>
      <c r="D6" s="30">
        <f>919+126</f>
        <v>1045</v>
      </c>
      <c r="E6" s="226">
        <v>5.8</v>
      </c>
      <c r="F6" s="99">
        <f>+D6*E6</f>
        <v>6061</v>
      </c>
    </row>
    <row r="7" spans="1:6" s="14" customFormat="1" ht="12" customHeight="1" thickBot="1" x14ac:dyDescent="0.35">
      <c r="A7" s="39"/>
      <c r="B7" s="43"/>
      <c r="C7" s="225"/>
      <c r="D7" s="30"/>
      <c r="E7" s="226">
        <v>0</v>
      </c>
      <c r="F7" s="99">
        <f t="shared" ref="F7:F38" si="0">+D7*E7</f>
        <v>0</v>
      </c>
    </row>
    <row r="8" spans="1:6" s="14" customFormat="1" ht="24" customHeight="1" thickBot="1" x14ac:dyDescent="0.35">
      <c r="A8" s="39">
        <v>2</v>
      </c>
      <c r="B8" s="116" t="s">
        <v>114</v>
      </c>
      <c r="C8" s="35"/>
      <c r="D8" s="138"/>
      <c r="E8" s="237">
        <v>0</v>
      </c>
      <c r="F8" s="139">
        <f>SUBTOTAL(9,F9:F10)</f>
        <v>0</v>
      </c>
    </row>
    <row r="9" spans="1:6" s="14" customFormat="1" ht="18" customHeight="1" x14ac:dyDescent="0.3">
      <c r="A9" s="39"/>
      <c r="B9" s="46" t="s">
        <v>372</v>
      </c>
      <c r="C9" s="35" t="s">
        <v>652</v>
      </c>
      <c r="D9" s="30"/>
      <c r="E9" s="226">
        <v>0</v>
      </c>
      <c r="F9" s="99">
        <f>+D9*E9</f>
        <v>0</v>
      </c>
    </row>
    <row r="10" spans="1:6" s="14" customFormat="1" ht="12" customHeight="1" thickBot="1" x14ac:dyDescent="0.35">
      <c r="A10" s="39"/>
      <c r="B10" s="116"/>
      <c r="C10" s="35"/>
      <c r="D10" s="30"/>
      <c r="E10" s="226">
        <v>0</v>
      </c>
      <c r="F10" s="99">
        <f>+D10*E10</f>
        <v>0</v>
      </c>
    </row>
    <row r="11" spans="1:6" s="14" customFormat="1" ht="24" customHeight="1" thickBot="1" x14ac:dyDescent="0.35">
      <c r="A11" s="39">
        <v>3</v>
      </c>
      <c r="B11" s="116" t="s">
        <v>115</v>
      </c>
      <c r="C11" s="35"/>
      <c r="D11" s="138"/>
      <c r="E11" s="237">
        <v>0</v>
      </c>
      <c r="F11" s="139">
        <f>SUBTOTAL(9,F12:F15)</f>
        <v>2418.5</v>
      </c>
    </row>
    <row r="12" spans="1:6" s="14" customFormat="1" ht="12" customHeight="1" x14ac:dyDescent="0.3">
      <c r="A12" s="39"/>
      <c r="B12" s="46" t="s">
        <v>229</v>
      </c>
      <c r="C12" s="35" t="s">
        <v>15</v>
      </c>
      <c r="D12" s="30">
        <v>35</v>
      </c>
      <c r="E12" s="226">
        <v>17.3</v>
      </c>
      <c r="F12" s="99">
        <f t="shared" si="0"/>
        <v>605.5</v>
      </c>
    </row>
    <row r="13" spans="1:6" s="14" customFormat="1" ht="12" customHeight="1" x14ac:dyDescent="0.3">
      <c r="A13" s="39"/>
      <c r="B13" s="46" t="s">
        <v>373</v>
      </c>
      <c r="C13" s="35" t="s">
        <v>15</v>
      </c>
      <c r="D13" s="30">
        <v>35</v>
      </c>
      <c r="E13" s="226">
        <v>34.5</v>
      </c>
      <c r="F13" s="99">
        <f t="shared" si="0"/>
        <v>1207.5</v>
      </c>
    </row>
    <row r="14" spans="1:6" s="14" customFormat="1" ht="12" customHeight="1" x14ac:dyDescent="0.3">
      <c r="A14" s="39"/>
      <c r="B14" s="45" t="s">
        <v>797</v>
      </c>
      <c r="C14" s="38" t="s">
        <v>15</v>
      </c>
      <c r="D14" s="30">
        <v>35</v>
      </c>
      <c r="E14" s="226">
        <v>17.3</v>
      </c>
      <c r="F14" s="99">
        <f t="shared" si="0"/>
        <v>605.5</v>
      </c>
    </row>
    <row r="15" spans="1:6" s="14" customFormat="1" ht="12" customHeight="1" thickBot="1" x14ac:dyDescent="0.35">
      <c r="A15" s="27"/>
      <c r="B15" s="116"/>
      <c r="C15" s="35"/>
      <c r="D15" s="30"/>
      <c r="E15" s="226">
        <v>0</v>
      </c>
      <c r="F15" s="99">
        <f t="shared" si="0"/>
        <v>0</v>
      </c>
    </row>
    <row r="16" spans="1:6" s="14" customFormat="1" ht="24" customHeight="1" thickBot="1" x14ac:dyDescent="0.35">
      <c r="A16" s="27">
        <v>4</v>
      </c>
      <c r="B16" s="116" t="s">
        <v>581</v>
      </c>
      <c r="C16" s="35"/>
      <c r="D16" s="138"/>
      <c r="E16" s="237">
        <v>0</v>
      </c>
      <c r="F16" s="139">
        <f>SUBTOTAL(9,F17:F28)</f>
        <v>63108.25</v>
      </c>
    </row>
    <row r="17" spans="1:6" s="14" customFormat="1" ht="12" x14ac:dyDescent="0.3">
      <c r="A17" s="33"/>
      <c r="B17" s="46" t="s">
        <v>798</v>
      </c>
      <c r="C17" s="35" t="s">
        <v>652</v>
      </c>
      <c r="D17" s="30"/>
      <c r="E17" s="226">
        <v>0</v>
      </c>
      <c r="F17" s="99">
        <f t="shared" si="0"/>
        <v>0</v>
      </c>
    </row>
    <row r="18" spans="1:6" s="14" customFormat="1" ht="12" customHeight="1" x14ac:dyDescent="0.3">
      <c r="A18" s="39"/>
      <c r="B18" s="45" t="s">
        <v>583</v>
      </c>
      <c r="C18" s="35" t="s">
        <v>652</v>
      </c>
      <c r="D18" s="30"/>
      <c r="E18" s="226">
        <v>0</v>
      </c>
      <c r="F18" s="99">
        <f t="shared" si="0"/>
        <v>0</v>
      </c>
    </row>
    <row r="19" spans="1:6" s="14" customFormat="1" ht="12" customHeight="1" x14ac:dyDescent="0.3">
      <c r="A19" s="33"/>
      <c r="B19" s="46"/>
      <c r="C19" s="35"/>
      <c r="D19" s="30"/>
      <c r="E19" s="226">
        <v>0</v>
      </c>
      <c r="F19" s="99">
        <f t="shared" si="0"/>
        <v>0</v>
      </c>
    </row>
    <row r="20" spans="1:6" s="14" customFormat="1" ht="12" x14ac:dyDescent="0.3">
      <c r="A20" s="33"/>
      <c r="B20" s="46" t="s">
        <v>799</v>
      </c>
      <c r="C20" s="35" t="s">
        <v>652</v>
      </c>
      <c r="D20" s="30"/>
      <c r="E20" s="226">
        <v>0</v>
      </c>
      <c r="F20" s="99">
        <f t="shared" si="0"/>
        <v>0</v>
      </c>
    </row>
    <row r="21" spans="1:6" s="14" customFormat="1" ht="12" customHeight="1" x14ac:dyDescent="0.3">
      <c r="A21" s="39"/>
      <c r="B21" s="45" t="s">
        <v>583</v>
      </c>
      <c r="C21" s="35" t="s">
        <v>652</v>
      </c>
      <c r="D21" s="30"/>
      <c r="E21" s="226">
        <v>0</v>
      </c>
      <c r="F21" s="99">
        <f t="shared" si="0"/>
        <v>0</v>
      </c>
    </row>
    <row r="22" spans="1:6" s="14" customFormat="1" ht="12" customHeight="1" x14ac:dyDescent="0.3">
      <c r="A22" s="33"/>
      <c r="B22" s="46"/>
      <c r="C22" s="35"/>
      <c r="D22" s="30"/>
      <c r="E22" s="226">
        <v>0</v>
      </c>
      <c r="F22" s="99">
        <f t="shared" si="0"/>
        <v>0</v>
      </c>
    </row>
    <row r="23" spans="1:6" s="14" customFormat="1" ht="12" x14ac:dyDescent="0.3">
      <c r="A23" s="33"/>
      <c r="B23" s="46" t="s">
        <v>1055</v>
      </c>
      <c r="C23" s="38" t="s">
        <v>15</v>
      </c>
      <c r="D23" s="30">
        <v>85.5</v>
      </c>
      <c r="E23" s="226">
        <v>451.5</v>
      </c>
      <c r="F23" s="99">
        <f t="shared" si="0"/>
        <v>38603.25</v>
      </c>
    </row>
    <row r="24" spans="1:6" s="14" customFormat="1" ht="12" customHeight="1" x14ac:dyDescent="0.3">
      <c r="A24" s="39"/>
      <c r="B24" s="45" t="s">
        <v>583</v>
      </c>
      <c r="C24" s="38" t="s">
        <v>32</v>
      </c>
      <c r="D24" s="30">
        <v>22.4</v>
      </c>
      <c r="E24" s="226">
        <v>65</v>
      </c>
      <c r="F24" s="99">
        <f t="shared" si="0"/>
        <v>1456</v>
      </c>
    </row>
    <row r="25" spans="1:6" s="14" customFormat="1" ht="12" customHeight="1" x14ac:dyDescent="0.3">
      <c r="A25" s="39"/>
      <c r="B25" s="45"/>
      <c r="C25" s="35"/>
      <c r="D25" s="30"/>
      <c r="E25" s="226">
        <v>0</v>
      </c>
      <c r="F25" s="99">
        <f t="shared" si="0"/>
        <v>0</v>
      </c>
    </row>
    <row r="26" spans="1:6" s="14" customFormat="1" ht="12" customHeight="1" x14ac:dyDescent="0.3">
      <c r="A26" s="39"/>
      <c r="B26" s="46" t="s">
        <v>1069</v>
      </c>
      <c r="C26" s="35" t="s">
        <v>15</v>
      </c>
      <c r="D26" s="30">
        <v>10.199999999999999</v>
      </c>
      <c r="E26" s="226">
        <v>195</v>
      </c>
      <c r="F26" s="99">
        <f t="shared" si="0"/>
        <v>1988.9999999999998</v>
      </c>
    </row>
    <row r="27" spans="1:6" s="14" customFormat="1" ht="12" customHeight="1" x14ac:dyDescent="0.3">
      <c r="A27" s="39"/>
      <c r="B27" s="46" t="s">
        <v>1070</v>
      </c>
      <c r="C27" s="35" t="s">
        <v>15</v>
      </c>
      <c r="D27" s="30">
        <v>108</v>
      </c>
      <c r="E27" s="226">
        <v>195</v>
      </c>
      <c r="F27" s="99">
        <f t="shared" si="0"/>
        <v>21060</v>
      </c>
    </row>
    <row r="28" spans="1:6" s="14" customFormat="1" ht="12" customHeight="1" thickBot="1" x14ac:dyDescent="0.35">
      <c r="A28" s="39"/>
      <c r="B28" s="45"/>
      <c r="C28" s="35"/>
      <c r="D28" s="30"/>
      <c r="E28" s="226">
        <v>0</v>
      </c>
      <c r="F28" s="99">
        <f t="shared" ref="F28" si="1">+D28*E28</f>
        <v>0</v>
      </c>
    </row>
    <row r="29" spans="1:6" s="14" customFormat="1" ht="24" customHeight="1" thickBot="1" x14ac:dyDescent="0.35">
      <c r="A29" s="27">
        <v>5</v>
      </c>
      <c r="B29" s="116" t="s">
        <v>582</v>
      </c>
      <c r="C29" s="35"/>
      <c r="D29" s="138"/>
      <c r="E29" s="237">
        <v>0</v>
      </c>
      <c r="F29" s="139">
        <f>SUBTOTAL(9,F30:F34)</f>
        <v>45436.248999999996</v>
      </c>
    </row>
    <row r="30" spans="1:6" s="14" customFormat="1" ht="12" x14ac:dyDescent="0.3">
      <c r="A30" s="33"/>
      <c r="B30" s="46" t="s">
        <v>682</v>
      </c>
      <c r="C30" s="35" t="s">
        <v>15</v>
      </c>
      <c r="D30" s="30">
        <f>669+46.73+126</f>
        <v>841.73</v>
      </c>
      <c r="E30" s="226">
        <v>28.8</v>
      </c>
      <c r="F30" s="99">
        <f t="shared" ref="F30:F31" si="2">+D30*E30</f>
        <v>24241.824000000001</v>
      </c>
    </row>
    <row r="31" spans="1:6" s="14" customFormat="1" ht="12" customHeight="1" x14ac:dyDescent="0.3">
      <c r="A31" s="39"/>
      <c r="B31" s="45" t="s">
        <v>583</v>
      </c>
      <c r="C31" s="38" t="s">
        <v>32</v>
      </c>
      <c r="D31" s="30">
        <f>237+20.2</f>
        <v>257.2</v>
      </c>
      <c r="E31" s="226">
        <v>57.5</v>
      </c>
      <c r="F31" s="99">
        <f t="shared" si="2"/>
        <v>14789</v>
      </c>
    </row>
    <row r="32" spans="1:6" s="14" customFormat="1" ht="12" customHeight="1" x14ac:dyDescent="0.3">
      <c r="A32" s="33"/>
      <c r="B32" s="46" t="s">
        <v>307</v>
      </c>
      <c r="C32" s="35" t="s">
        <v>88</v>
      </c>
      <c r="D32" s="30">
        <f>44.23+27.58</f>
        <v>71.81</v>
      </c>
      <c r="E32" s="226">
        <v>32.5</v>
      </c>
      <c r="F32" s="99">
        <f t="shared" si="0"/>
        <v>2333.8250000000003</v>
      </c>
    </row>
    <row r="33" spans="1:6" s="14" customFormat="1" ht="12" customHeight="1" x14ac:dyDescent="0.3">
      <c r="A33" s="33"/>
      <c r="B33" s="46" t="str">
        <f>UPPER(G33)</f>
        <v/>
      </c>
      <c r="C33" s="35" t="s">
        <v>32</v>
      </c>
      <c r="D33" s="30">
        <v>78.3</v>
      </c>
      <c r="E33" s="226">
        <v>52</v>
      </c>
      <c r="F33" s="99">
        <f t="shared" ref="F33" si="3">+D33*E33</f>
        <v>4071.6</v>
      </c>
    </row>
    <row r="34" spans="1:6" s="14" customFormat="1" ht="12" customHeight="1" thickBot="1" x14ac:dyDescent="0.35">
      <c r="A34" s="39"/>
      <c r="B34" s="43"/>
      <c r="C34" s="35"/>
      <c r="D34" s="30"/>
      <c r="E34" s="226">
        <v>0</v>
      </c>
      <c r="F34" s="99">
        <f t="shared" si="0"/>
        <v>0</v>
      </c>
    </row>
    <row r="35" spans="1:6" s="14" customFormat="1" ht="24" customHeight="1" thickBot="1" x14ac:dyDescent="0.35">
      <c r="A35" s="27">
        <v>6</v>
      </c>
      <c r="B35" s="116" t="s">
        <v>25</v>
      </c>
      <c r="C35" s="35"/>
      <c r="D35" s="138"/>
      <c r="E35" s="237">
        <v>0</v>
      </c>
      <c r="F35" s="139">
        <f>SUBTOTAL(9,F36:F38)</f>
        <v>1725</v>
      </c>
    </row>
    <row r="36" spans="1:6" s="14" customFormat="1" ht="12" customHeight="1" x14ac:dyDescent="0.3">
      <c r="A36" s="33"/>
      <c r="B36" s="46" t="s">
        <v>26</v>
      </c>
      <c r="C36" s="38" t="s">
        <v>32</v>
      </c>
      <c r="D36" s="30">
        <v>15</v>
      </c>
      <c r="E36" s="226">
        <v>69</v>
      </c>
      <c r="F36" s="99">
        <f t="shared" si="0"/>
        <v>1035</v>
      </c>
    </row>
    <row r="37" spans="1:6" s="14" customFormat="1" ht="12" customHeight="1" x14ac:dyDescent="0.3">
      <c r="A37" s="33"/>
      <c r="B37" s="46" t="s">
        <v>27</v>
      </c>
      <c r="C37" s="38" t="s">
        <v>32</v>
      </c>
      <c r="D37" s="30">
        <v>15</v>
      </c>
      <c r="E37" s="226">
        <v>46</v>
      </c>
      <c r="F37" s="99">
        <f t="shared" si="0"/>
        <v>690</v>
      </c>
    </row>
    <row r="38" spans="1:6" s="14" customFormat="1" ht="12" customHeight="1" thickBot="1" x14ac:dyDescent="0.35">
      <c r="A38" s="33"/>
      <c r="B38" s="37"/>
      <c r="C38" s="38"/>
      <c r="D38" s="30"/>
      <c r="E38" s="226">
        <v>0</v>
      </c>
      <c r="F38" s="99">
        <f t="shared" si="0"/>
        <v>0</v>
      </c>
    </row>
    <row r="39" spans="1:6" s="14" customFormat="1" ht="23.25" customHeight="1" thickBot="1" x14ac:dyDescent="0.35">
      <c r="A39" s="39">
        <v>7</v>
      </c>
      <c r="B39" s="28" t="s">
        <v>308</v>
      </c>
      <c r="C39" s="38"/>
      <c r="D39" s="138"/>
      <c r="E39" s="237">
        <v>0</v>
      </c>
      <c r="F39" s="139">
        <f>SUBTOTAL(9,F40:F49)</f>
        <v>70391.039999999994</v>
      </c>
    </row>
    <row r="40" spans="1:6" s="14" customFormat="1" ht="12" customHeight="1" x14ac:dyDescent="0.3">
      <c r="A40" s="33"/>
      <c r="B40" s="37" t="s">
        <v>587</v>
      </c>
      <c r="C40" s="38" t="s">
        <v>15</v>
      </c>
      <c r="D40" s="30">
        <v>2845</v>
      </c>
      <c r="E40" s="226">
        <v>5.8</v>
      </c>
      <c r="F40" s="99">
        <f>+D40*E40</f>
        <v>16501</v>
      </c>
    </row>
    <row r="41" spans="1:6" s="14" customFormat="1" ht="12" customHeight="1" x14ac:dyDescent="0.3">
      <c r="A41" s="33"/>
      <c r="B41" s="37" t="s">
        <v>309</v>
      </c>
      <c r="C41" s="38" t="s">
        <v>15</v>
      </c>
      <c r="D41" s="30">
        <v>2845</v>
      </c>
      <c r="E41" s="226">
        <v>5.8</v>
      </c>
      <c r="F41" s="99">
        <f>+D41*E41</f>
        <v>16501</v>
      </c>
    </row>
    <row r="42" spans="1:6" s="14" customFormat="1" ht="12" customHeight="1" x14ac:dyDescent="0.3">
      <c r="A42" s="33"/>
      <c r="B42" s="37" t="s">
        <v>311</v>
      </c>
      <c r="C42" s="38" t="s">
        <v>88</v>
      </c>
      <c r="D42" s="30">
        <v>1</v>
      </c>
      <c r="E42" s="226">
        <v>3450</v>
      </c>
      <c r="F42" s="99">
        <f t="shared" ref="F42:F48" si="4">+D42*E42</f>
        <v>3450</v>
      </c>
    </row>
    <row r="43" spans="1:6" s="14" customFormat="1" ht="12" customHeight="1" x14ac:dyDescent="0.3">
      <c r="A43" s="33"/>
      <c r="B43" s="37" t="s">
        <v>312</v>
      </c>
      <c r="C43" s="38" t="s">
        <v>15</v>
      </c>
      <c r="D43" s="30">
        <v>569</v>
      </c>
      <c r="E43" s="226">
        <v>17.3</v>
      </c>
      <c r="F43" s="99">
        <f t="shared" si="4"/>
        <v>9843.7000000000007</v>
      </c>
    </row>
    <row r="44" spans="1:6" s="14" customFormat="1" ht="12" customHeight="1" x14ac:dyDescent="0.3">
      <c r="A44" s="33"/>
      <c r="B44" s="37" t="s">
        <v>313</v>
      </c>
      <c r="C44" s="38" t="s">
        <v>15</v>
      </c>
      <c r="D44" s="30">
        <v>569</v>
      </c>
      <c r="E44" s="226">
        <v>28.8</v>
      </c>
      <c r="F44" s="99">
        <f t="shared" si="4"/>
        <v>16387.2</v>
      </c>
    </row>
    <row r="45" spans="1:6" s="14" customFormat="1" ht="12" customHeight="1" x14ac:dyDescent="0.3">
      <c r="A45" s="33"/>
      <c r="B45" s="37" t="s">
        <v>314</v>
      </c>
      <c r="C45" s="38" t="s">
        <v>655</v>
      </c>
      <c r="D45" s="30"/>
      <c r="E45" s="226">
        <v>0</v>
      </c>
      <c r="F45" s="99">
        <f t="shared" si="4"/>
        <v>0</v>
      </c>
    </row>
    <row r="46" spans="1:6" s="14" customFormat="1" ht="12" customHeight="1" x14ac:dyDescent="0.3">
      <c r="A46" s="33"/>
      <c r="B46" s="37" t="s">
        <v>315</v>
      </c>
      <c r="C46" s="38" t="s">
        <v>655</v>
      </c>
      <c r="D46" s="30"/>
      <c r="E46" s="226">
        <v>0</v>
      </c>
      <c r="F46" s="99">
        <f t="shared" si="4"/>
        <v>0</v>
      </c>
    </row>
    <row r="47" spans="1:6" s="14" customFormat="1" ht="12" customHeight="1" x14ac:dyDescent="0.3">
      <c r="A47" s="33"/>
      <c r="B47" s="37" t="s">
        <v>316</v>
      </c>
      <c r="C47" s="38" t="s">
        <v>88</v>
      </c>
      <c r="D47" s="30">
        <v>1</v>
      </c>
      <c r="E47" s="340">
        <v>5749.5</v>
      </c>
      <c r="F47" s="99">
        <f t="shared" si="4"/>
        <v>5749.5</v>
      </c>
    </row>
    <row r="48" spans="1:6" s="14" customFormat="1" ht="12" customHeight="1" x14ac:dyDescent="0.3">
      <c r="A48" s="33"/>
      <c r="B48" s="46" t="str">
        <f>UPPER(G48)</f>
        <v/>
      </c>
      <c r="C48" s="38" t="s">
        <v>88</v>
      </c>
      <c r="D48" s="30">
        <v>1</v>
      </c>
      <c r="E48" s="226">
        <f>1950+8.64</f>
        <v>1958.64</v>
      </c>
      <c r="F48" s="99">
        <f t="shared" si="4"/>
        <v>1958.64</v>
      </c>
    </row>
    <row r="49" spans="1:11" s="14" customFormat="1" ht="12" customHeight="1" thickBot="1" x14ac:dyDescent="0.35">
      <c r="A49" s="39"/>
      <c r="B49" s="34"/>
      <c r="C49" s="225"/>
      <c r="D49" s="30"/>
      <c r="E49" s="226">
        <v>0</v>
      </c>
      <c r="F49" s="99"/>
    </row>
    <row r="50" spans="1:11" s="14" customFormat="1" ht="23.25" customHeight="1" thickBot="1" x14ac:dyDescent="0.35">
      <c r="A50" s="39">
        <v>8</v>
      </c>
      <c r="B50" s="28" t="s">
        <v>524</v>
      </c>
      <c r="C50" s="38"/>
      <c r="D50" s="138"/>
      <c r="E50" s="237">
        <v>0</v>
      </c>
      <c r="F50" s="139">
        <f>SUBTOTAL(9,F51:F54)</f>
        <v>0</v>
      </c>
    </row>
    <row r="51" spans="1:11" s="14" customFormat="1" ht="12" customHeight="1" x14ac:dyDescent="0.3">
      <c r="A51" s="33"/>
      <c r="B51" s="37" t="s">
        <v>310</v>
      </c>
      <c r="C51" s="38" t="s">
        <v>15</v>
      </c>
      <c r="D51" s="30"/>
      <c r="E51" s="226">
        <v>5.8</v>
      </c>
      <c r="F51" s="99">
        <f>+D51*E51</f>
        <v>0</v>
      </c>
    </row>
    <row r="52" spans="1:11" s="14" customFormat="1" ht="12" customHeight="1" x14ac:dyDescent="0.3">
      <c r="A52" s="33"/>
      <c r="B52" s="37" t="s">
        <v>601</v>
      </c>
      <c r="C52" s="38" t="s">
        <v>15</v>
      </c>
      <c r="D52" s="30"/>
      <c r="E52" s="226">
        <v>40.299999999999997</v>
      </c>
      <c r="F52" s="99">
        <f>+D52*E52</f>
        <v>0</v>
      </c>
    </row>
    <row r="53" spans="1:11" s="14" customFormat="1" ht="12" customHeight="1" x14ac:dyDescent="0.3">
      <c r="A53" s="33"/>
      <c r="B53" s="37" t="s">
        <v>315</v>
      </c>
      <c r="C53" s="38" t="s">
        <v>32</v>
      </c>
      <c r="D53" s="30"/>
      <c r="E53" s="226">
        <v>40.299999999999997</v>
      </c>
      <c r="F53" s="99">
        <f t="shared" ref="F53:F55" si="5">+D53*E53</f>
        <v>0</v>
      </c>
    </row>
    <row r="54" spans="1:11" s="14" customFormat="1" ht="12" customHeight="1" x14ac:dyDescent="0.3">
      <c r="A54" s="33"/>
      <c r="B54" s="37" t="s">
        <v>316</v>
      </c>
      <c r="C54" s="38" t="s">
        <v>32</v>
      </c>
      <c r="D54" s="30"/>
      <c r="E54" s="226">
        <v>34.5</v>
      </c>
      <c r="F54" s="99">
        <f t="shared" si="5"/>
        <v>0</v>
      </c>
      <c r="G54" s="69"/>
      <c r="H54" s="69"/>
      <c r="I54" s="69"/>
      <c r="J54" s="69"/>
      <c r="K54" s="69"/>
    </row>
    <row r="55" spans="1:11" ht="12" customHeight="1" thickBot="1" x14ac:dyDescent="0.35">
      <c r="A55" s="247"/>
      <c r="B55" s="248"/>
      <c r="C55" s="326"/>
      <c r="D55" s="250"/>
      <c r="E55" s="251"/>
      <c r="F55" s="99">
        <f t="shared" si="5"/>
        <v>0</v>
      </c>
    </row>
    <row r="56" spans="1:11" ht="15" customHeight="1" thickTop="1" thickBot="1" x14ac:dyDescent="0.35">
      <c r="A56" s="252"/>
      <c r="B56" s="253"/>
      <c r="C56" s="254"/>
      <c r="D56" s="255"/>
      <c r="E56" s="226"/>
      <c r="F56" s="256"/>
      <c r="G56" s="14"/>
      <c r="H56" s="14"/>
      <c r="I56" s="14"/>
      <c r="J56" s="14"/>
      <c r="K56" s="14"/>
    </row>
    <row r="57" spans="1:11" s="14" customFormat="1" ht="15" customHeight="1" thickBot="1" x14ac:dyDescent="0.35">
      <c r="A57" s="252"/>
      <c r="B57" s="257" t="s">
        <v>397</v>
      </c>
      <c r="C57" s="258"/>
      <c r="D57" s="259"/>
      <c r="E57" s="237"/>
      <c r="F57" s="260">
        <f>SUBTOTAL(9,F4:F55)</f>
        <v>189140.03900000005</v>
      </c>
    </row>
    <row r="58" spans="1:11" s="14" customFormat="1" ht="15" customHeight="1" thickBot="1" x14ac:dyDescent="0.35">
      <c r="A58" s="252"/>
      <c r="B58" s="257"/>
      <c r="C58" s="258"/>
      <c r="D58" s="259"/>
      <c r="E58" s="237"/>
      <c r="F58" s="227"/>
    </row>
    <row r="59" spans="1:11" s="14" customFormat="1" ht="15" customHeight="1" thickBot="1" x14ac:dyDescent="0.35">
      <c r="A59" s="252"/>
      <c r="B59" s="257" t="s">
        <v>393</v>
      </c>
      <c r="C59" s="258"/>
      <c r="D59" s="259"/>
      <c r="E59" s="237"/>
      <c r="F59" s="260">
        <f>+F57*0.2</f>
        <v>37828.007800000014</v>
      </c>
    </row>
    <row r="60" spans="1:11" s="14" customFormat="1" ht="15" customHeight="1" thickBot="1" x14ac:dyDescent="0.35">
      <c r="A60" s="252"/>
      <c r="B60" s="257"/>
      <c r="C60" s="258"/>
      <c r="D60" s="259"/>
      <c r="E60" s="237"/>
      <c r="F60" s="227"/>
    </row>
    <row r="61" spans="1:11" s="14" customFormat="1" ht="15" customHeight="1" thickBot="1" x14ac:dyDescent="0.35">
      <c r="A61" s="261"/>
      <c r="B61" s="262" t="s">
        <v>12</v>
      </c>
      <c r="C61" s="263"/>
      <c r="D61" s="264"/>
      <c r="E61" s="265"/>
      <c r="F61" s="260">
        <f>+F57+F59</f>
        <v>226968.04680000007</v>
      </c>
      <c r="G61" s="52"/>
      <c r="H61" s="52"/>
      <c r="I61" s="52"/>
      <c r="J61" s="52"/>
      <c r="K61" s="52"/>
    </row>
    <row r="62" spans="1:11" ht="12" x14ac:dyDescent="0.3">
      <c r="A62" s="69"/>
      <c r="B62" s="70"/>
      <c r="C62" s="69"/>
      <c r="D62" s="70"/>
      <c r="E62" s="70"/>
      <c r="F62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6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8DD9-27B0-42BA-A68B-71D728021E69}">
  <sheetPr>
    <tabColor rgb="FF92D050"/>
    <pageSetUpPr fitToPage="1"/>
  </sheetPr>
  <dimension ref="A1:J85"/>
  <sheetViews>
    <sheetView showZeros="0" view="pageBreakPreview" zoomScaleNormal="100" zoomScaleSheetLayoutView="100" workbookViewId="0">
      <pane xSplit="3" ySplit="3" topLeftCell="D40" activePane="bottomRight" state="frozen"/>
      <selection activeCell="E3" sqref="E1:F1048576"/>
      <selection pane="topRight" activeCell="E3" sqref="E1:F1048576"/>
      <selection pane="bottomLeft" activeCell="E3" sqref="E1:F1048576"/>
      <selection pane="bottomRight" activeCell="J42" sqref="J42"/>
    </sheetView>
  </sheetViews>
  <sheetFormatPr baseColWidth="10" defaultRowHeight="10.199999999999999" x14ac:dyDescent="0.3"/>
  <cols>
    <col min="1" max="1" width="9.88671875" style="14" customWidth="1"/>
    <col min="2" max="2" width="41.44140625" style="52" customWidth="1"/>
    <col min="3" max="3" width="7.6640625" style="14" customWidth="1"/>
    <col min="4" max="4" width="7" style="52" customWidth="1"/>
    <col min="5" max="6" width="15.5546875" style="52" customWidth="1"/>
    <col min="7" max="238" width="11.44140625" style="52"/>
    <col min="239" max="239" width="7.109375" style="52" customWidth="1"/>
    <col min="240" max="240" width="76.33203125" style="52" customWidth="1"/>
    <col min="241" max="241" width="37.109375" style="52" customWidth="1"/>
    <col min="242" max="494" width="11.44140625" style="52"/>
    <col min="495" max="495" width="7.109375" style="52" customWidth="1"/>
    <col min="496" max="496" width="76.33203125" style="52" customWidth="1"/>
    <col min="497" max="497" width="37.109375" style="52" customWidth="1"/>
    <col min="498" max="750" width="11.44140625" style="52"/>
    <col min="751" max="751" width="7.109375" style="52" customWidth="1"/>
    <col min="752" max="752" width="76.33203125" style="52" customWidth="1"/>
    <col min="753" max="753" width="37.109375" style="52" customWidth="1"/>
    <col min="754" max="1006" width="11.44140625" style="52"/>
    <col min="1007" max="1007" width="7.109375" style="52" customWidth="1"/>
    <col min="1008" max="1008" width="76.33203125" style="52" customWidth="1"/>
    <col min="1009" max="1009" width="37.109375" style="52" customWidth="1"/>
    <col min="1010" max="1262" width="11.44140625" style="52"/>
    <col min="1263" max="1263" width="7.109375" style="52" customWidth="1"/>
    <col min="1264" max="1264" width="76.33203125" style="52" customWidth="1"/>
    <col min="1265" max="1265" width="37.109375" style="52" customWidth="1"/>
    <col min="1266" max="1518" width="11.44140625" style="52"/>
    <col min="1519" max="1519" width="7.109375" style="52" customWidth="1"/>
    <col min="1520" max="1520" width="76.33203125" style="52" customWidth="1"/>
    <col min="1521" max="1521" width="37.109375" style="52" customWidth="1"/>
    <col min="1522" max="1774" width="11.44140625" style="52"/>
    <col min="1775" max="1775" width="7.109375" style="52" customWidth="1"/>
    <col min="1776" max="1776" width="76.33203125" style="52" customWidth="1"/>
    <col min="1777" max="1777" width="37.109375" style="52" customWidth="1"/>
    <col min="1778" max="2030" width="11.44140625" style="52"/>
    <col min="2031" max="2031" width="7.109375" style="52" customWidth="1"/>
    <col min="2032" max="2032" width="76.33203125" style="52" customWidth="1"/>
    <col min="2033" max="2033" width="37.109375" style="52" customWidth="1"/>
    <col min="2034" max="2286" width="11.44140625" style="52"/>
    <col min="2287" max="2287" width="7.109375" style="52" customWidth="1"/>
    <col min="2288" max="2288" width="76.33203125" style="52" customWidth="1"/>
    <col min="2289" max="2289" width="37.109375" style="52" customWidth="1"/>
    <col min="2290" max="2542" width="11.44140625" style="52"/>
    <col min="2543" max="2543" width="7.109375" style="52" customWidth="1"/>
    <col min="2544" max="2544" width="76.33203125" style="52" customWidth="1"/>
    <col min="2545" max="2545" width="37.109375" style="52" customWidth="1"/>
    <col min="2546" max="2798" width="11.44140625" style="52"/>
    <col min="2799" max="2799" width="7.109375" style="52" customWidth="1"/>
    <col min="2800" max="2800" width="76.33203125" style="52" customWidth="1"/>
    <col min="2801" max="2801" width="37.109375" style="52" customWidth="1"/>
    <col min="2802" max="3054" width="11.44140625" style="52"/>
    <col min="3055" max="3055" width="7.109375" style="52" customWidth="1"/>
    <col min="3056" max="3056" width="76.33203125" style="52" customWidth="1"/>
    <col min="3057" max="3057" width="37.109375" style="52" customWidth="1"/>
    <col min="3058" max="3310" width="11.44140625" style="52"/>
    <col min="3311" max="3311" width="7.109375" style="52" customWidth="1"/>
    <col min="3312" max="3312" width="76.33203125" style="52" customWidth="1"/>
    <col min="3313" max="3313" width="37.109375" style="52" customWidth="1"/>
    <col min="3314" max="3566" width="11.44140625" style="52"/>
    <col min="3567" max="3567" width="7.109375" style="52" customWidth="1"/>
    <col min="3568" max="3568" width="76.33203125" style="52" customWidth="1"/>
    <col min="3569" max="3569" width="37.109375" style="52" customWidth="1"/>
    <col min="3570" max="3822" width="11.44140625" style="52"/>
    <col min="3823" max="3823" width="7.109375" style="52" customWidth="1"/>
    <col min="3824" max="3824" width="76.33203125" style="52" customWidth="1"/>
    <col min="3825" max="3825" width="37.109375" style="52" customWidth="1"/>
    <col min="3826" max="4078" width="11.44140625" style="52"/>
    <col min="4079" max="4079" width="7.109375" style="52" customWidth="1"/>
    <col min="4080" max="4080" width="76.33203125" style="52" customWidth="1"/>
    <col min="4081" max="4081" width="37.109375" style="52" customWidth="1"/>
    <col min="4082" max="4334" width="11.44140625" style="52"/>
    <col min="4335" max="4335" width="7.109375" style="52" customWidth="1"/>
    <col min="4336" max="4336" width="76.33203125" style="52" customWidth="1"/>
    <col min="4337" max="4337" width="37.109375" style="52" customWidth="1"/>
    <col min="4338" max="4590" width="11.44140625" style="52"/>
    <col min="4591" max="4591" width="7.109375" style="52" customWidth="1"/>
    <col min="4592" max="4592" width="76.33203125" style="52" customWidth="1"/>
    <col min="4593" max="4593" width="37.109375" style="52" customWidth="1"/>
    <col min="4594" max="4846" width="11.44140625" style="52"/>
    <col min="4847" max="4847" width="7.109375" style="52" customWidth="1"/>
    <col min="4848" max="4848" width="76.33203125" style="52" customWidth="1"/>
    <col min="4849" max="4849" width="37.109375" style="52" customWidth="1"/>
    <col min="4850" max="5102" width="11.44140625" style="52"/>
    <col min="5103" max="5103" width="7.109375" style="52" customWidth="1"/>
    <col min="5104" max="5104" width="76.33203125" style="52" customWidth="1"/>
    <col min="5105" max="5105" width="37.109375" style="52" customWidth="1"/>
    <col min="5106" max="5358" width="11.44140625" style="52"/>
    <col min="5359" max="5359" width="7.109375" style="52" customWidth="1"/>
    <col min="5360" max="5360" width="76.33203125" style="52" customWidth="1"/>
    <col min="5361" max="5361" width="37.109375" style="52" customWidth="1"/>
    <col min="5362" max="5614" width="11.44140625" style="52"/>
    <col min="5615" max="5615" width="7.109375" style="52" customWidth="1"/>
    <col min="5616" max="5616" width="76.33203125" style="52" customWidth="1"/>
    <col min="5617" max="5617" width="37.109375" style="52" customWidth="1"/>
    <col min="5618" max="5870" width="11.44140625" style="52"/>
    <col min="5871" max="5871" width="7.109375" style="52" customWidth="1"/>
    <col min="5872" max="5872" width="76.33203125" style="52" customWidth="1"/>
    <col min="5873" max="5873" width="37.109375" style="52" customWidth="1"/>
    <col min="5874" max="6126" width="11.44140625" style="52"/>
    <col min="6127" max="6127" width="7.109375" style="52" customWidth="1"/>
    <col min="6128" max="6128" width="76.33203125" style="52" customWidth="1"/>
    <col min="6129" max="6129" width="37.109375" style="52" customWidth="1"/>
    <col min="6130" max="6382" width="11.44140625" style="52"/>
    <col min="6383" max="6383" width="7.109375" style="52" customWidth="1"/>
    <col min="6384" max="6384" width="76.33203125" style="52" customWidth="1"/>
    <col min="6385" max="6385" width="37.109375" style="52" customWidth="1"/>
    <col min="6386" max="6638" width="11.44140625" style="52"/>
    <col min="6639" max="6639" width="7.109375" style="52" customWidth="1"/>
    <col min="6640" max="6640" width="76.33203125" style="52" customWidth="1"/>
    <col min="6641" max="6641" width="37.109375" style="52" customWidth="1"/>
    <col min="6642" max="6894" width="11.44140625" style="52"/>
    <col min="6895" max="6895" width="7.109375" style="52" customWidth="1"/>
    <col min="6896" max="6896" width="76.33203125" style="52" customWidth="1"/>
    <col min="6897" max="6897" width="37.109375" style="52" customWidth="1"/>
    <col min="6898" max="7150" width="11.44140625" style="52"/>
    <col min="7151" max="7151" width="7.109375" style="52" customWidth="1"/>
    <col min="7152" max="7152" width="76.33203125" style="52" customWidth="1"/>
    <col min="7153" max="7153" width="37.109375" style="52" customWidth="1"/>
    <col min="7154" max="7406" width="11.44140625" style="52"/>
    <col min="7407" max="7407" width="7.109375" style="52" customWidth="1"/>
    <col min="7408" max="7408" width="76.33203125" style="52" customWidth="1"/>
    <col min="7409" max="7409" width="37.109375" style="52" customWidth="1"/>
    <col min="7410" max="7662" width="11.44140625" style="52"/>
    <col min="7663" max="7663" width="7.109375" style="52" customWidth="1"/>
    <col min="7664" max="7664" width="76.33203125" style="52" customWidth="1"/>
    <col min="7665" max="7665" width="37.109375" style="52" customWidth="1"/>
    <col min="7666" max="7918" width="11.44140625" style="52"/>
    <col min="7919" max="7919" width="7.109375" style="52" customWidth="1"/>
    <col min="7920" max="7920" width="76.33203125" style="52" customWidth="1"/>
    <col min="7921" max="7921" width="37.109375" style="52" customWidth="1"/>
    <col min="7922" max="8174" width="11.44140625" style="52"/>
    <col min="8175" max="8175" width="7.109375" style="52" customWidth="1"/>
    <col min="8176" max="8176" width="76.33203125" style="52" customWidth="1"/>
    <col min="8177" max="8177" width="37.109375" style="52" customWidth="1"/>
    <col min="8178" max="8430" width="11.44140625" style="52"/>
    <col min="8431" max="8431" width="7.109375" style="52" customWidth="1"/>
    <col min="8432" max="8432" width="76.33203125" style="52" customWidth="1"/>
    <col min="8433" max="8433" width="37.109375" style="52" customWidth="1"/>
    <col min="8434" max="8686" width="11.44140625" style="52"/>
    <col min="8687" max="8687" width="7.109375" style="52" customWidth="1"/>
    <col min="8688" max="8688" width="76.33203125" style="52" customWidth="1"/>
    <col min="8689" max="8689" width="37.109375" style="52" customWidth="1"/>
    <col min="8690" max="8942" width="11.44140625" style="52"/>
    <col min="8943" max="8943" width="7.109375" style="52" customWidth="1"/>
    <col min="8944" max="8944" width="76.33203125" style="52" customWidth="1"/>
    <col min="8945" max="8945" width="37.109375" style="52" customWidth="1"/>
    <col min="8946" max="9198" width="11.44140625" style="52"/>
    <col min="9199" max="9199" width="7.109375" style="52" customWidth="1"/>
    <col min="9200" max="9200" width="76.33203125" style="52" customWidth="1"/>
    <col min="9201" max="9201" width="37.109375" style="52" customWidth="1"/>
    <col min="9202" max="9454" width="11.44140625" style="52"/>
    <col min="9455" max="9455" width="7.109375" style="52" customWidth="1"/>
    <col min="9456" max="9456" width="76.33203125" style="52" customWidth="1"/>
    <col min="9457" max="9457" width="37.109375" style="52" customWidth="1"/>
    <col min="9458" max="9710" width="11.44140625" style="52"/>
    <col min="9711" max="9711" width="7.109375" style="52" customWidth="1"/>
    <col min="9712" max="9712" width="76.33203125" style="52" customWidth="1"/>
    <col min="9713" max="9713" width="37.109375" style="52" customWidth="1"/>
    <col min="9714" max="9966" width="11.44140625" style="52"/>
    <col min="9967" max="9967" width="7.109375" style="52" customWidth="1"/>
    <col min="9968" max="9968" width="76.33203125" style="52" customWidth="1"/>
    <col min="9969" max="9969" width="37.109375" style="52" customWidth="1"/>
    <col min="9970" max="10222" width="11.44140625" style="52"/>
    <col min="10223" max="10223" width="7.109375" style="52" customWidth="1"/>
    <col min="10224" max="10224" width="76.33203125" style="52" customWidth="1"/>
    <col min="10225" max="10225" width="37.109375" style="52" customWidth="1"/>
    <col min="10226" max="10478" width="11.44140625" style="52"/>
    <col min="10479" max="10479" width="7.109375" style="52" customWidth="1"/>
    <col min="10480" max="10480" width="76.33203125" style="52" customWidth="1"/>
    <col min="10481" max="10481" width="37.109375" style="52" customWidth="1"/>
    <col min="10482" max="10734" width="11.44140625" style="52"/>
    <col min="10735" max="10735" width="7.109375" style="52" customWidth="1"/>
    <col min="10736" max="10736" width="76.33203125" style="52" customWidth="1"/>
    <col min="10737" max="10737" width="37.109375" style="52" customWidth="1"/>
    <col min="10738" max="10990" width="11.44140625" style="52"/>
    <col min="10991" max="10991" width="7.109375" style="52" customWidth="1"/>
    <col min="10992" max="10992" width="76.33203125" style="52" customWidth="1"/>
    <col min="10993" max="10993" width="37.109375" style="52" customWidth="1"/>
    <col min="10994" max="11246" width="11.44140625" style="52"/>
    <col min="11247" max="11247" width="7.109375" style="52" customWidth="1"/>
    <col min="11248" max="11248" width="76.33203125" style="52" customWidth="1"/>
    <col min="11249" max="11249" width="37.109375" style="52" customWidth="1"/>
    <col min="11250" max="11502" width="11.44140625" style="52"/>
    <col min="11503" max="11503" width="7.109375" style="52" customWidth="1"/>
    <col min="11504" max="11504" width="76.33203125" style="52" customWidth="1"/>
    <col min="11505" max="11505" width="37.109375" style="52" customWidth="1"/>
    <col min="11506" max="11758" width="11.44140625" style="52"/>
    <col min="11759" max="11759" width="7.109375" style="52" customWidth="1"/>
    <col min="11760" max="11760" width="76.33203125" style="52" customWidth="1"/>
    <col min="11761" max="11761" width="37.109375" style="52" customWidth="1"/>
    <col min="11762" max="12014" width="11.44140625" style="52"/>
    <col min="12015" max="12015" width="7.109375" style="52" customWidth="1"/>
    <col min="12016" max="12016" width="76.33203125" style="52" customWidth="1"/>
    <col min="12017" max="12017" width="37.109375" style="52" customWidth="1"/>
    <col min="12018" max="12270" width="11.44140625" style="52"/>
    <col min="12271" max="12271" width="7.109375" style="52" customWidth="1"/>
    <col min="12272" max="12272" width="76.33203125" style="52" customWidth="1"/>
    <col min="12273" max="12273" width="37.109375" style="52" customWidth="1"/>
    <col min="12274" max="12526" width="11.44140625" style="52"/>
    <col min="12527" max="12527" width="7.109375" style="52" customWidth="1"/>
    <col min="12528" max="12528" width="76.33203125" style="52" customWidth="1"/>
    <col min="12529" max="12529" width="37.109375" style="52" customWidth="1"/>
    <col min="12530" max="12782" width="11.44140625" style="52"/>
    <col min="12783" max="12783" width="7.109375" style="52" customWidth="1"/>
    <col min="12784" max="12784" width="76.33203125" style="52" customWidth="1"/>
    <col min="12785" max="12785" width="37.109375" style="52" customWidth="1"/>
    <col min="12786" max="13038" width="11.44140625" style="52"/>
    <col min="13039" max="13039" width="7.109375" style="52" customWidth="1"/>
    <col min="13040" max="13040" width="76.33203125" style="52" customWidth="1"/>
    <col min="13041" max="13041" width="37.109375" style="52" customWidth="1"/>
    <col min="13042" max="13294" width="11.44140625" style="52"/>
    <col min="13295" max="13295" width="7.109375" style="52" customWidth="1"/>
    <col min="13296" max="13296" width="76.33203125" style="52" customWidth="1"/>
    <col min="13297" max="13297" width="37.109375" style="52" customWidth="1"/>
    <col min="13298" max="13550" width="11.44140625" style="52"/>
    <col min="13551" max="13551" width="7.109375" style="52" customWidth="1"/>
    <col min="13552" max="13552" width="76.33203125" style="52" customWidth="1"/>
    <col min="13553" max="13553" width="37.109375" style="52" customWidth="1"/>
    <col min="13554" max="13806" width="11.44140625" style="52"/>
    <col min="13807" max="13807" width="7.109375" style="52" customWidth="1"/>
    <col min="13808" max="13808" width="76.33203125" style="52" customWidth="1"/>
    <col min="13809" max="13809" width="37.109375" style="52" customWidth="1"/>
    <col min="13810" max="14062" width="11.44140625" style="52"/>
    <col min="14063" max="14063" width="7.109375" style="52" customWidth="1"/>
    <col min="14064" max="14064" width="76.33203125" style="52" customWidth="1"/>
    <col min="14065" max="14065" width="37.109375" style="52" customWidth="1"/>
    <col min="14066" max="14318" width="11.44140625" style="52"/>
    <col min="14319" max="14319" width="7.109375" style="52" customWidth="1"/>
    <col min="14320" max="14320" width="76.33203125" style="52" customWidth="1"/>
    <col min="14321" max="14321" width="37.109375" style="52" customWidth="1"/>
    <col min="14322" max="14574" width="11.44140625" style="52"/>
    <col min="14575" max="14575" width="7.109375" style="52" customWidth="1"/>
    <col min="14576" max="14576" width="76.33203125" style="52" customWidth="1"/>
    <col min="14577" max="14577" width="37.109375" style="52" customWidth="1"/>
    <col min="14578" max="14830" width="11.44140625" style="52"/>
    <col min="14831" max="14831" width="7.109375" style="52" customWidth="1"/>
    <col min="14832" max="14832" width="76.33203125" style="52" customWidth="1"/>
    <col min="14833" max="14833" width="37.109375" style="52" customWidth="1"/>
    <col min="14834" max="15086" width="11.44140625" style="52"/>
    <col min="15087" max="15087" width="7.109375" style="52" customWidth="1"/>
    <col min="15088" max="15088" width="76.33203125" style="52" customWidth="1"/>
    <col min="15089" max="15089" width="37.109375" style="52" customWidth="1"/>
    <col min="15090" max="15342" width="11.44140625" style="52"/>
    <col min="15343" max="15343" width="7.109375" style="52" customWidth="1"/>
    <col min="15344" max="15344" width="76.33203125" style="52" customWidth="1"/>
    <col min="15345" max="15345" width="37.109375" style="52" customWidth="1"/>
    <col min="15346" max="15598" width="11.44140625" style="52"/>
    <col min="15599" max="15599" width="7.109375" style="52" customWidth="1"/>
    <col min="15600" max="15600" width="76.33203125" style="52" customWidth="1"/>
    <col min="15601" max="15601" width="37.109375" style="52" customWidth="1"/>
    <col min="15602" max="15854" width="11.44140625" style="52"/>
    <col min="15855" max="15855" width="7.109375" style="52" customWidth="1"/>
    <col min="15856" max="15856" width="76.33203125" style="52" customWidth="1"/>
    <col min="15857" max="15857" width="37.109375" style="52" customWidth="1"/>
    <col min="15858" max="16110" width="11.44140625" style="52"/>
    <col min="16111" max="16111" width="7.109375" style="52" customWidth="1"/>
    <col min="16112" max="16112" width="76.33203125" style="52" customWidth="1"/>
    <col min="16113" max="16113" width="37.109375" style="52" customWidth="1"/>
    <col min="16114" max="16384" width="11.44140625" style="52"/>
  </cols>
  <sheetData>
    <row r="1" spans="1:10" s="14" customFormat="1" ht="31.5" customHeight="1" thickBot="1" x14ac:dyDescent="0.35">
      <c r="A1" s="266"/>
      <c r="B1" s="422" t="s">
        <v>475</v>
      </c>
      <c r="C1" s="350"/>
      <c r="D1" s="429" t="s">
        <v>263</v>
      </c>
      <c r="E1" s="430"/>
      <c r="F1" s="431"/>
    </row>
    <row r="2" spans="1:10" s="14" customFormat="1" ht="18" customHeight="1" thickBot="1" x14ac:dyDescent="0.35">
      <c r="A2" s="267"/>
      <c r="B2" s="423"/>
      <c r="C2" s="268"/>
      <c r="D2" s="414" t="s">
        <v>251</v>
      </c>
      <c r="E2" s="415"/>
      <c r="F2" s="418"/>
    </row>
    <row r="3" spans="1:10" s="14" customFormat="1" ht="18" customHeight="1" thickBot="1" x14ac:dyDescent="0.35">
      <c r="A3" s="427" t="s">
        <v>8</v>
      </c>
      <c r="B3" s="428"/>
      <c r="C3" s="73" t="s">
        <v>9</v>
      </c>
      <c r="D3" s="74" t="s">
        <v>28</v>
      </c>
      <c r="E3" s="75" t="s">
        <v>10</v>
      </c>
      <c r="F3" s="76" t="s">
        <v>11</v>
      </c>
    </row>
    <row r="4" spans="1:10" s="14" customFormat="1" ht="12" customHeight="1" thickBot="1" x14ac:dyDescent="0.35">
      <c r="A4" s="269"/>
      <c r="B4" s="270"/>
      <c r="C4" s="271"/>
      <c r="D4" s="272"/>
      <c r="E4" s="273"/>
      <c r="F4" s="274"/>
    </row>
    <row r="5" spans="1:10" s="14" customFormat="1" ht="24" customHeight="1" thickBot="1" x14ac:dyDescent="0.35">
      <c r="A5" s="77">
        <v>1</v>
      </c>
      <c r="B5" s="328" t="s">
        <v>660</v>
      </c>
      <c r="C5" s="78"/>
      <c r="D5" s="79"/>
      <c r="E5" s="226">
        <v>0</v>
      </c>
      <c r="F5" s="327">
        <f>SUBTOTAL(9,F6:F30)</f>
        <v>228949.875</v>
      </c>
      <c r="H5" s="372"/>
      <c r="I5" s="372"/>
      <c r="J5" s="372"/>
    </row>
    <row r="6" spans="1:10" s="14" customFormat="1" ht="12" customHeight="1" x14ac:dyDescent="0.3">
      <c r="A6" s="77"/>
      <c r="B6" s="113" t="s">
        <v>192</v>
      </c>
      <c r="C6" s="81" t="s">
        <v>652</v>
      </c>
      <c r="D6" s="79"/>
      <c r="E6" s="226">
        <v>0</v>
      </c>
      <c r="F6" s="275">
        <f>+D6*E6</f>
        <v>0</v>
      </c>
    </row>
    <row r="7" spans="1:10" s="14" customFormat="1" ht="12" customHeight="1" x14ac:dyDescent="0.3">
      <c r="A7" s="82"/>
      <c r="B7" s="114" t="s">
        <v>1063</v>
      </c>
      <c r="C7" s="38" t="s">
        <v>15</v>
      </c>
      <c r="D7" s="79">
        <v>94.8</v>
      </c>
      <c r="E7" s="226">
        <v>747.5</v>
      </c>
      <c r="F7" s="275">
        <f t="shared" ref="F7:F36" si="0">+D7*E7</f>
        <v>70863</v>
      </c>
    </row>
    <row r="8" spans="1:10" s="14" customFormat="1" ht="12" customHeight="1" x14ac:dyDescent="0.3">
      <c r="A8" s="82"/>
      <c r="B8" s="114" t="s">
        <v>1064</v>
      </c>
      <c r="C8" s="38" t="s">
        <v>15</v>
      </c>
      <c r="D8" s="79">
        <v>20</v>
      </c>
      <c r="E8" s="226">
        <v>585</v>
      </c>
      <c r="F8" s="275">
        <f t="shared" si="0"/>
        <v>11700</v>
      </c>
    </row>
    <row r="9" spans="1:10" s="14" customFormat="1" ht="12" customHeight="1" x14ac:dyDescent="0.3">
      <c r="A9" s="82"/>
      <c r="B9" s="114" t="s">
        <v>1056</v>
      </c>
      <c r="C9" s="38" t="s">
        <v>15</v>
      </c>
      <c r="D9" s="79">
        <v>19</v>
      </c>
      <c r="E9" s="226">
        <v>747.5</v>
      </c>
      <c r="F9" s="275">
        <f t="shared" si="0"/>
        <v>14202.5</v>
      </c>
    </row>
    <row r="10" spans="1:10" s="14" customFormat="1" ht="12" customHeight="1" x14ac:dyDescent="0.3">
      <c r="A10" s="82"/>
      <c r="B10" s="114" t="s">
        <v>584</v>
      </c>
      <c r="C10" s="38" t="s">
        <v>15</v>
      </c>
      <c r="D10" s="79">
        <v>19</v>
      </c>
      <c r="E10" s="226">
        <v>747.5</v>
      </c>
      <c r="F10" s="275">
        <f t="shared" si="0"/>
        <v>14202.5</v>
      </c>
    </row>
    <row r="11" spans="1:10" s="14" customFormat="1" ht="12" customHeight="1" x14ac:dyDescent="0.3">
      <c r="A11" s="82"/>
      <c r="B11" s="114" t="s">
        <v>1060</v>
      </c>
      <c r="C11" s="38" t="s">
        <v>15</v>
      </c>
      <c r="D11" s="79">
        <v>21.45</v>
      </c>
      <c r="E11" s="226">
        <v>747.5</v>
      </c>
      <c r="F11" s="275">
        <f t="shared" si="0"/>
        <v>16033.875</v>
      </c>
      <c r="G11" s="128"/>
    </row>
    <row r="12" spans="1:10" s="14" customFormat="1" ht="12" customHeight="1" x14ac:dyDescent="0.3">
      <c r="A12" s="82"/>
      <c r="B12" s="219" t="s">
        <v>375</v>
      </c>
      <c r="C12" s="83" t="s">
        <v>659</v>
      </c>
      <c r="D12" s="79"/>
      <c r="E12" s="226">
        <v>0</v>
      </c>
      <c r="F12" s="275">
        <f t="shared" si="0"/>
        <v>0</v>
      </c>
    </row>
    <row r="13" spans="1:10" s="14" customFormat="1" ht="12" customHeight="1" x14ac:dyDescent="0.3">
      <c r="A13" s="82"/>
      <c r="B13" s="219" t="s">
        <v>770</v>
      </c>
      <c r="C13" s="83" t="s">
        <v>17</v>
      </c>
      <c r="D13" s="79">
        <f>8+4-1</f>
        <v>11</v>
      </c>
      <c r="E13" s="226">
        <v>1725</v>
      </c>
      <c r="F13" s="275">
        <f t="shared" si="0"/>
        <v>18975</v>
      </c>
    </row>
    <row r="14" spans="1:10" s="14" customFormat="1" ht="12" customHeight="1" x14ac:dyDescent="0.3">
      <c r="A14" s="82"/>
      <c r="B14" s="220" t="s">
        <v>586</v>
      </c>
      <c r="C14" s="83" t="s">
        <v>659</v>
      </c>
      <c r="D14" s="79"/>
      <c r="E14" s="226">
        <v>0</v>
      </c>
      <c r="F14" s="275"/>
    </row>
    <row r="15" spans="1:10" s="14" customFormat="1" ht="22.5" customHeight="1" x14ac:dyDescent="0.3">
      <c r="A15" s="82"/>
      <c r="B15" s="114" t="s">
        <v>1061</v>
      </c>
      <c r="C15" s="38" t="s">
        <v>15</v>
      </c>
      <c r="D15" s="79">
        <v>94.8</v>
      </c>
      <c r="E15" s="226">
        <v>138</v>
      </c>
      <c r="F15" s="275">
        <f t="shared" ref="F15" si="1">+D15*E15</f>
        <v>13082.4</v>
      </c>
      <c r="G15" s="128"/>
    </row>
    <row r="16" spans="1:10" s="14" customFormat="1" ht="12" customHeight="1" x14ac:dyDescent="0.3">
      <c r="A16" s="82"/>
      <c r="B16" s="114" t="s">
        <v>1062</v>
      </c>
      <c r="C16" s="38" t="s">
        <v>17</v>
      </c>
      <c r="D16" s="79">
        <v>4</v>
      </c>
      <c r="E16" s="226">
        <v>402.5</v>
      </c>
      <c r="F16" s="275">
        <f t="shared" ref="F16" si="2">+D16*E16</f>
        <v>1610</v>
      </c>
      <c r="G16" s="128"/>
    </row>
    <row r="17" spans="1:10" s="14" customFormat="1" ht="12" customHeight="1" x14ac:dyDescent="0.3">
      <c r="A17" s="82"/>
      <c r="B17" s="114"/>
      <c r="C17" s="83"/>
      <c r="D17" s="79"/>
      <c r="E17" s="226">
        <v>0</v>
      </c>
      <c r="F17" s="275">
        <f t="shared" si="0"/>
        <v>0</v>
      </c>
    </row>
    <row r="18" spans="1:10" s="14" customFormat="1" ht="12" customHeight="1" x14ac:dyDescent="0.3">
      <c r="A18" s="82"/>
      <c r="B18" s="114" t="s">
        <v>771</v>
      </c>
      <c r="C18" s="38" t="s">
        <v>17</v>
      </c>
      <c r="D18" s="79">
        <v>12</v>
      </c>
      <c r="E18" s="226">
        <v>2036.7</v>
      </c>
      <c r="F18" s="275">
        <f t="shared" si="0"/>
        <v>24440.400000000001</v>
      </c>
    </row>
    <row r="19" spans="1:10" s="14" customFormat="1" ht="12" customHeight="1" x14ac:dyDescent="0.3">
      <c r="A19" s="82"/>
      <c r="B19" s="114" t="s">
        <v>772</v>
      </c>
      <c r="C19" s="38" t="s">
        <v>17</v>
      </c>
      <c r="D19" s="79">
        <f>7-3</f>
        <v>4</v>
      </c>
      <c r="E19" s="226">
        <v>759</v>
      </c>
      <c r="F19" s="275">
        <f t="shared" si="0"/>
        <v>3036</v>
      </c>
    </row>
    <row r="20" spans="1:10" s="14" customFormat="1" ht="12" customHeight="1" x14ac:dyDescent="0.3">
      <c r="A20" s="82"/>
      <c r="B20" s="114" t="s">
        <v>773</v>
      </c>
      <c r="C20" s="38" t="s">
        <v>17</v>
      </c>
      <c r="D20" s="79">
        <v>2</v>
      </c>
      <c r="E20" s="226">
        <v>948.8</v>
      </c>
      <c r="F20" s="275">
        <f t="shared" si="0"/>
        <v>1897.6</v>
      </c>
    </row>
    <row r="21" spans="1:10" s="14" customFormat="1" ht="12" customHeight="1" x14ac:dyDescent="0.3">
      <c r="A21" s="82"/>
      <c r="B21" s="114" t="s">
        <v>774</v>
      </c>
      <c r="C21" s="38" t="s">
        <v>17</v>
      </c>
      <c r="D21" s="79">
        <v>2</v>
      </c>
      <c r="E21" s="226">
        <v>379.5</v>
      </c>
      <c r="F21" s="275">
        <f t="shared" si="0"/>
        <v>759</v>
      </c>
    </row>
    <row r="22" spans="1:10" s="14" customFormat="1" ht="12" customHeight="1" x14ac:dyDescent="0.3">
      <c r="A22" s="82"/>
      <c r="B22" s="114" t="s">
        <v>1057</v>
      </c>
      <c r="C22" s="38" t="s">
        <v>17</v>
      </c>
      <c r="D22" s="79">
        <v>1</v>
      </c>
      <c r="E22" s="226">
        <v>2242.5</v>
      </c>
      <c r="F22" s="275">
        <f t="shared" ref="F22" si="3">+D22*E22</f>
        <v>2242.5</v>
      </c>
      <c r="G22" s="128"/>
    </row>
    <row r="23" spans="1:10" s="14" customFormat="1" ht="12" customHeight="1" x14ac:dyDescent="0.3">
      <c r="A23" s="82"/>
      <c r="B23" s="114" t="s">
        <v>775</v>
      </c>
      <c r="C23" s="38" t="s">
        <v>17</v>
      </c>
      <c r="D23" s="79">
        <v>4</v>
      </c>
      <c r="E23" s="226">
        <v>4379.2</v>
      </c>
      <c r="F23" s="275">
        <f t="shared" si="0"/>
        <v>17516.8</v>
      </c>
    </row>
    <row r="24" spans="1:10" s="14" customFormat="1" ht="12" customHeight="1" x14ac:dyDescent="0.3">
      <c r="A24" s="82"/>
      <c r="B24" s="114" t="s">
        <v>776</v>
      </c>
      <c r="C24" s="38" t="s">
        <v>17</v>
      </c>
      <c r="D24" s="79">
        <v>4</v>
      </c>
      <c r="E24" s="226">
        <v>2052.8000000000002</v>
      </c>
      <c r="F24" s="275">
        <f t="shared" si="0"/>
        <v>8211.2000000000007</v>
      </c>
    </row>
    <row r="25" spans="1:10" s="14" customFormat="1" ht="12" customHeight="1" x14ac:dyDescent="0.3">
      <c r="A25" s="82"/>
      <c r="B25" s="219" t="s">
        <v>375</v>
      </c>
      <c r="C25" s="83" t="s">
        <v>659</v>
      </c>
      <c r="D25" s="79"/>
      <c r="E25" s="226">
        <v>0</v>
      </c>
      <c r="F25" s="275">
        <f t="shared" si="0"/>
        <v>0</v>
      </c>
    </row>
    <row r="26" spans="1:10" s="14" customFormat="1" ht="12" customHeight="1" x14ac:dyDescent="0.3">
      <c r="A26" s="82"/>
      <c r="B26" s="220" t="s">
        <v>586</v>
      </c>
      <c r="C26" s="83" t="s">
        <v>659</v>
      </c>
      <c r="D26" s="79"/>
      <c r="E26" s="226">
        <v>0</v>
      </c>
      <c r="F26" s="275">
        <f t="shared" si="0"/>
        <v>0</v>
      </c>
    </row>
    <row r="27" spans="1:10" s="14" customFormat="1" ht="12" customHeight="1" x14ac:dyDescent="0.3">
      <c r="A27" s="82"/>
      <c r="B27" s="114"/>
      <c r="C27" s="83"/>
      <c r="D27" s="79"/>
      <c r="E27" s="226">
        <v>0</v>
      </c>
      <c r="F27" s="275">
        <f t="shared" si="0"/>
        <v>0</v>
      </c>
    </row>
    <row r="28" spans="1:10" s="14" customFormat="1" ht="12" customHeight="1" x14ac:dyDescent="0.3">
      <c r="A28" s="82"/>
      <c r="B28" s="113" t="s">
        <v>777</v>
      </c>
      <c r="C28" s="83" t="s">
        <v>15</v>
      </c>
      <c r="D28" s="79">
        <v>21</v>
      </c>
      <c r="E28" s="226">
        <v>402.5</v>
      </c>
      <c r="F28" s="275">
        <f t="shared" si="0"/>
        <v>8452.5</v>
      </c>
    </row>
    <row r="29" spans="1:10" s="14" customFormat="1" ht="12" customHeight="1" x14ac:dyDescent="0.3">
      <c r="A29" s="82"/>
      <c r="B29" s="114" t="s">
        <v>585</v>
      </c>
      <c r="C29" s="38" t="s">
        <v>17</v>
      </c>
      <c r="D29" s="79">
        <v>1</v>
      </c>
      <c r="E29" s="340">
        <v>1724.6</v>
      </c>
      <c r="F29" s="275">
        <f t="shared" si="0"/>
        <v>1724.6</v>
      </c>
    </row>
    <row r="30" spans="1:10" s="14" customFormat="1" ht="12" customHeight="1" thickBot="1" x14ac:dyDescent="0.35">
      <c r="A30" s="82"/>
      <c r="B30" s="113"/>
      <c r="C30" s="83"/>
      <c r="D30" s="79"/>
      <c r="E30" s="226">
        <v>0</v>
      </c>
      <c r="F30" s="275">
        <f t="shared" si="0"/>
        <v>0</v>
      </c>
    </row>
    <row r="31" spans="1:10" s="14" customFormat="1" ht="24" customHeight="1" thickBot="1" x14ac:dyDescent="0.35">
      <c r="A31" s="82">
        <v>2</v>
      </c>
      <c r="B31" s="328" t="s">
        <v>317</v>
      </c>
      <c r="C31" s="83"/>
      <c r="D31" s="79"/>
      <c r="E31" s="226">
        <v>0</v>
      </c>
      <c r="F31" s="327">
        <f>SUBTOTAL(9,F32:F36)</f>
        <v>10681.2</v>
      </c>
      <c r="H31" s="372"/>
      <c r="I31" s="372"/>
      <c r="J31" s="372"/>
    </row>
    <row r="32" spans="1:10" s="14" customFormat="1" ht="12" customHeight="1" x14ac:dyDescent="0.3">
      <c r="A32" s="82"/>
      <c r="B32" s="115" t="s">
        <v>778</v>
      </c>
      <c r="C32" s="38" t="s">
        <v>501</v>
      </c>
      <c r="D32" s="79"/>
      <c r="E32" s="226">
        <v>0</v>
      </c>
      <c r="F32" s="275">
        <f t="shared" ref="F32:F35" si="4">+D32*E32</f>
        <v>0</v>
      </c>
    </row>
    <row r="33" spans="1:7" s="14" customFormat="1" ht="12" customHeight="1" x14ac:dyDescent="0.3">
      <c r="A33" s="82"/>
      <c r="B33" s="219" t="s">
        <v>771</v>
      </c>
      <c r="C33" s="38" t="s">
        <v>17</v>
      </c>
      <c r="D33" s="79">
        <v>12</v>
      </c>
      <c r="E33" s="226">
        <v>740.6</v>
      </c>
      <c r="F33" s="275">
        <f t="shared" si="4"/>
        <v>8887.2000000000007</v>
      </c>
    </row>
    <row r="34" spans="1:7" s="14" customFormat="1" ht="12" customHeight="1" x14ac:dyDescent="0.3">
      <c r="A34" s="82"/>
      <c r="B34" s="219" t="s">
        <v>772</v>
      </c>
      <c r="C34" s="38" t="s">
        <v>17</v>
      </c>
      <c r="D34" s="79">
        <f>7-3</f>
        <v>4</v>
      </c>
      <c r="E34" s="226">
        <v>276</v>
      </c>
      <c r="F34" s="275">
        <f t="shared" si="4"/>
        <v>1104</v>
      </c>
    </row>
    <row r="35" spans="1:7" s="14" customFormat="1" ht="12" customHeight="1" x14ac:dyDescent="0.3">
      <c r="A35" s="82"/>
      <c r="B35" s="219" t="s">
        <v>773</v>
      </c>
      <c r="C35" s="38" t="s">
        <v>17</v>
      </c>
      <c r="D35" s="79">
        <v>2</v>
      </c>
      <c r="E35" s="226">
        <v>345</v>
      </c>
      <c r="F35" s="275">
        <f t="shared" si="4"/>
        <v>690</v>
      </c>
    </row>
    <row r="36" spans="1:7" s="14" customFormat="1" ht="12" customHeight="1" thickBot="1" x14ac:dyDescent="0.35">
      <c r="A36" s="82"/>
      <c r="B36" s="115"/>
      <c r="C36" s="83"/>
      <c r="D36" s="79"/>
      <c r="E36" s="226">
        <v>0</v>
      </c>
      <c r="F36" s="275">
        <f t="shared" si="0"/>
        <v>0</v>
      </c>
    </row>
    <row r="37" spans="1:7" s="14" customFormat="1" ht="24" customHeight="1" thickBot="1" x14ac:dyDescent="0.35">
      <c r="A37" s="77">
        <v>3</v>
      </c>
      <c r="B37" s="328" t="s">
        <v>507</v>
      </c>
      <c r="C37" s="83"/>
      <c r="D37" s="79"/>
      <c r="E37" s="226">
        <v>0</v>
      </c>
      <c r="F37" s="327">
        <f>SUBTOTAL(9,F38:F56)</f>
        <v>0</v>
      </c>
    </row>
    <row r="38" spans="1:7" s="14" customFormat="1" ht="12" x14ac:dyDescent="0.3">
      <c r="A38" s="82"/>
      <c r="B38" s="328" t="s">
        <v>318</v>
      </c>
      <c r="C38" s="83"/>
      <c r="D38" s="79"/>
      <c r="E38" s="226">
        <v>0</v>
      </c>
      <c r="F38" s="275">
        <f t="shared" ref="F38:F57" si="5">+D38*E38</f>
        <v>0</v>
      </c>
    </row>
    <row r="39" spans="1:7" s="14" customFormat="1" ht="12" customHeight="1" x14ac:dyDescent="0.3">
      <c r="A39" s="82"/>
      <c r="B39" s="114" t="s">
        <v>374</v>
      </c>
      <c r="C39" s="83" t="s">
        <v>88</v>
      </c>
      <c r="D39" s="79"/>
      <c r="E39" s="226"/>
      <c r="F39" s="275">
        <f t="shared" si="5"/>
        <v>0</v>
      </c>
    </row>
    <row r="40" spans="1:7" s="14" customFormat="1" ht="12" customHeight="1" x14ac:dyDescent="0.3">
      <c r="A40" s="82"/>
      <c r="B40" s="114" t="s">
        <v>154</v>
      </c>
      <c r="C40" s="83" t="s">
        <v>659</v>
      </c>
      <c r="D40" s="79"/>
      <c r="E40" s="226"/>
      <c r="F40" s="275">
        <f t="shared" si="5"/>
        <v>0</v>
      </c>
    </row>
    <row r="41" spans="1:7" s="14" customFormat="1" ht="12" customHeight="1" x14ac:dyDescent="0.3">
      <c r="A41" s="82"/>
      <c r="B41" s="113" t="s">
        <v>192</v>
      </c>
      <c r="C41" s="83" t="s">
        <v>557</v>
      </c>
      <c r="D41" s="79"/>
      <c r="E41" s="226"/>
      <c r="F41" s="275">
        <f t="shared" si="5"/>
        <v>0</v>
      </c>
    </row>
    <row r="42" spans="1:7" s="14" customFormat="1" ht="12" customHeight="1" x14ac:dyDescent="0.3">
      <c r="A42" s="82"/>
      <c r="B42" s="114" t="s">
        <v>509</v>
      </c>
      <c r="C42" s="81" t="s">
        <v>88</v>
      </c>
      <c r="D42" s="79"/>
      <c r="E42" s="226"/>
      <c r="F42" s="275">
        <f t="shared" si="5"/>
        <v>0</v>
      </c>
    </row>
    <row r="43" spans="1:7" s="14" customFormat="1" ht="12" customHeight="1" x14ac:dyDescent="0.3">
      <c r="A43" s="82"/>
      <c r="B43" s="114" t="s">
        <v>510</v>
      </c>
      <c r="C43" s="81" t="s">
        <v>88</v>
      </c>
      <c r="D43" s="79"/>
      <c r="E43" s="226"/>
      <c r="F43" s="275">
        <f t="shared" si="5"/>
        <v>0</v>
      </c>
    </row>
    <row r="44" spans="1:7" s="14" customFormat="1" ht="12" customHeight="1" x14ac:dyDescent="0.3">
      <c r="A44" s="82"/>
      <c r="B44" s="114" t="s">
        <v>511</v>
      </c>
      <c r="C44" s="81" t="s">
        <v>88</v>
      </c>
      <c r="D44" s="79"/>
      <c r="E44" s="226"/>
      <c r="F44" s="275">
        <f t="shared" si="5"/>
        <v>0</v>
      </c>
    </row>
    <row r="45" spans="1:7" s="14" customFormat="1" ht="12" customHeight="1" x14ac:dyDescent="0.3">
      <c r="A45" s="82"/>
      <c r="B45" s="114" t="s">
        <v>779</v>
      </c>
      <c r="C45" s="81" t="s">
        <v>88</v>
      </c>
      <c r="D45" s="79"/>
      <c r="E45" s="226"/>
      <c r="F45" s="275">
        <f t="shared" si="5"/>
        <v>0</v>
      </c>
    </row>
    <row r="46" spans="1:7" s="14" customFormat="1" ht="12" customHeight="1" x14ac:dyDescent="0.3">
      <c r="A46" s="82"/>
      <c r="B46" s="114" t="s">
        <v>1062</v>
      </c>
      <c r="C46" s="38" t="s">
        <v>17</v>
      </c>
      <c r="D46" s="79"/>
      <c r="E46" s="226"/>
      <c r="F46" s="275">
        <f>+D46*E46</f>
        <v>0</v>
      </c>
      <c r="G46" s="128"/>
    </row>
    <row r="47" spans="1:7" s="14" customFormat="1" ht="12" customHeight="1" x14ac:dyDescent="0.3">
      <c r="A47" s="82"/>
      <c r="B47" s="114" t="s">
        <v>662</v>
      </c>
      <c r="C47" s="81" t="s">
        <v>88</v>
      </c>
      <c r="D47" s="79"/>
      <c r="E47" s="226"/>
      <c r="F47" s="275">
        <f t="shared" si="5"/>
        <v>0</v>
      </c>
    </row>
    <row r="48" spans="1:7" s="14" customFormat="1" ht="12" customHeight="1" x14ac:dyDescent="0.3">
      <c r="A48" s="82"/>
      <c r="B48" s="114" t="s">
        <v>663</v>
      </c>
      <c r="C48" s="81" t="s">
        <v>88</v>
      </c>
      <c r="D48" s="79"/>
      <c r="E48" s="226"/>
      <c r="F48" s="275">
        <f t="shared" si="5"/>
        <v>0</v>
      </c>
    </row>
    <row r="49" spans="1:6" s="14" customFormat="1" ht="12" customHeight="1" x14ac:dyDescent="0.3">
      <c r="A49" s="82"/>
      <c r="B49" s="114" t="s">
        <v>664</v>
      </c>
      <c r="C49" s="81" t="s">
        <v>88</v>
      </c>
      <c r="D49" s="79"/>
      <c r="E49" s="226"/>
      <c r="F49" s="275">
        <f t="shared" si="5"/>
        <v>0</v>
      </c>
    </row>
    <row r="50" spans="1:6" s="14" customFormat="1" ht="12" customHeight="1" x14ac:dyDescent="0.3">
      <c r="A50" s="82"/>
      <c r="B50" s="114" t="s">
        <v>512</v>
      </c>
      <c r="C50" s="83" t="s">
        <v>88</v>
      </c>
      <c r="D50" s="79"/>
      <c r="E50" s="226"/>
      <c r="F50" s="275">
        <f t="shared" si="5"/>
        <v>0</v>
      </c>
    </row>
    <row r="51" spans="1:6" s="14" customFormat="1" ht="12" customHeight="1" x14ac:dyDescent="0.3">
      <c r="A51" s="82"/>
      <c r="B51" s="114"/>
      <c r="C51" s="81"/>
      <c r="D51" s="79"/>
      <c r="E51" s="226"/>
      <c r="F51" s="275"/>
    </row>
    <row r="52" spans="1:6" s="14" customFormat="1" ht="20.399999999999999" x14ac:dyDescent="0.3">
      <c r="A52" s="221"/>
      <c r="B52" s="328" t="s">
        <v>661</v>
      </c>
      <c r="C52" s="81"/>
      <c r="D52" s="79"/>
      <c r="E52" s="226">
        <v>0</v>
      </c>
      <c r="F52" s="275"/>
    </row>
    <row r="53" spans="1:6" s="14" customFormat="1" ht="12" customHeight="1" x14ac:dyDescent="0.3">
      <c r="A53" s="82"/>
      <c r="B53" s="114" t="s">
        <v>374</v>
      </c>
      <c r="C53" s="83" t="s">
        <v>88</v>
      </c>
      <c r="D53" s="79"/>
      <c r="E53" s="226"/>
      <c r="F53" s="275">
        <f t="shared" ref="F53:F56" si="6">+D53*E53</f>
        <v>0</v>
      </c>
    </row>
    <row r="54" spans="1:6" s="14" customFormat="1" ht="12" customHeight="1" x14ac:dyDescent="0.3">
      <c r="A54" s="82"/>
      <c r="B54" s="114" t="s">
        <v>509</v>
      </c>
      <c r="C54" s="81" t="s">
        <v>88</v>
      </c>
      <c r="D54" s="79"/>
      <c r="E54" s="226"/>
      <c r="F54" s="275">
        <f t="shared" si="6"/>
        <v>0</v>
      </c>
    </row>
    <row r="55" spans="1:6" s="14" customFormat="1" ht="12" customHeight="1" x14ac:dyDescent="0.3">
      <c r="A55" s="82"/>
      <c r="B55" s="114" t="s">
        <v>779</v>
      </c>
      <c r="C55" s="81" t="s">
        <v>88</v>
      </c>
      <c r="D55" s="79"/>
      <c r="E55" s="226"/>
      <c r="F55" s="275">
        <f t="shared" si="6"/>
        <v>0</v>
      </c>
    </row>
    <row r="56" spans="1:6" s="14" customFormat="1" ht="12" customHeight="1" x14ac:dyDescent="0.3">
      <c r="A56" s="82"/>
      <c r="B56" s="114" t="s">
        <v>662</v>
      </c>
      <c r="C56" s="81" t="s">
        <v>88</v>
      </c>
      <c r="D56" s="79"/>
      <c r="E56" s="226"/>
      <c r="F56" s="275">
        <f t="shared" si="6"/>
        <v>0</v>
      </c>
    </row>
    <row r="57" spans="1:6" ht="12" customHeight="1" thickBot="1" x14ac:dyDescent="0.35">
      <c r="A57" s="82"/>
      <c r="B57" s="113"/>
      <c r="C57" s="83"/>
      <c r="D57" s="79"/>
      <c r="E57" s="226"/>
      <c r="F57" s="275">
        <f t="shared" si="5"/>
        <v>0</v>
      </c>
    </row>
    <row r="58" spans="1:6" s="14" customFormat="1" ht="24" customHeight="1" thickBot="1" x14ac:dyDescent="0.35">
      <c r="A58" s="77">
        <v>4</v>
      </c>
      <c r="B58" s="328" t="s">
        <v>508</v>
      </c>
      <c r="C58" s="83"/>
      <c r="D58" s="79"/>
      <c r="E58" s="226">
        <v>0</v>
      </c>
      <c r="F58" s="327">
        <f>SUBTOTAL(9,F59:F71)</f>
        <v>0</v>
      </c>
    </row>
    <row r="59" spans="1:6" s="14" customFormat="1" ht="12" customHeight="1" x14ac:dyDescent="0.3">
      <c r="A59" s="82"/>
      <c r="B59" s="328" t="s">
        <v>318</v>
      </c>
      <c r="C59" s="83"/>
      <c r="D59" s="79"/>
      <c r="E59" s="226">
        <v>0</v>
      </c>
      <c r="F59" s="275">
        <f t="shared" ref="F59:F70" si="7">+D59*E59</f>
        <v>0</v>
      </c>
    </row>
    <row r="60" spans="1:6" s="14" customFormat="1" ht="12" customHeight="1" x14ac:dyDescent="0.3">
      <c r="A60" s="82"/>
      <c r="B60" s="114" t="s">
        <v>374</v>
      </c>
      <c r="C60" s="83" t="s">
        <v>88</v>
      </c>
      <c r="D60" s="79"/>
      <c r="E60" s="226"/>
      <c r="F60" s="275">
        <f t="shared" si="7"/>
        <v>0</v>
      </c>
    </row>
    <row r="61" spans="1:6" s="14" customFormat="1" ht="12" customHeight="1" x14ac:dyDescent="0.3">
      <c r="A61" s="82"/>
      <c r="B61" s="114" t="s">
        <v>154</v>
      </c>
      <c r="C61" s="83" t="s">
        <v>659</v>
      </c>
      <c r="D61" s="79"/>
      <c r="E61" s="226"/>
      <c r="F61" s="275">
        <f t="shared" si="7"/>
        <v>0</v>
      </c>
    </row>
    <row r="62" spans="1:6" s="14" customFormat="1" ht="12" customHeight="1" x14ac:dyDescent="0.3">
      <c r="A62" s="82"/>
      <c r="B62" s="113" t="s">
        <v>192</v>
      </c>
      <c r="C62" s="83" t="s">
        <v>652</v>
      </c>
      <c r="D62" s="79"/>
      <c r="E62" s="226"/>
      <c r="F62" s="275">
        <f t="shared" si="7"/>
        <v>0</v>
      </c>
    </row>
    <row r="63" spans="1:6" s="14" customFormat="1" ht="20.399999999999999" x14ac:dyDescent="0.3">
      <c r="A63" s="82"/>
      <c r="B63" s="114" t="s">
        <v>513</v>
      </c>
      <c r="C63" s="81" t="s">
        <v>88</v>
      </c>
      <c r="D63" s="79"/>
      <c r="E63" s="226"/>
      <c r="F63" s="275">
        <f t="shared" si="7"/>
        <v>0</v>
      </c>
    </row>
    <row r="64" spans="1:6" s="14" customFormat="1" ht="12" customHeight="1" x14ac:dyDescent="0.3">
      <c r="A64" s="82"/>
      <c r="B64" s="114" t="s">
        <v>519</v>
      </c>
      <c r="C64" s="81" t="s">
        <v>88</v>
      </c>
      <c r="D64" s="79"/>
      <c r="E64" s="226"/>
      <c r="F64" s="275">
        <f t="shared" si="7"/>
        <v>0</v>
      </c>
    </row>
    <row r="65" spans="1:7" s="14" customFormat="1" ht="12" customHeight="1" x14ac:dyDescent="0.3">
      <c r="A65" s="82"/>
      <c r="B65" s="114" t="s">
        <v>520</v>
      </c>
      <c r="C65" s="81" t="s">
        <v>88</v>
      </c>
      <c r="D65" s="79"/>
      <c r="E65" s="226"/>
      <c r="F65" s="275">
        <f t="shared" si="7"/>
        <v>0</v>
      </c>
    </row>
    <row r="66" spans="1:7" s="14" customFormat="1" ht="12" customHeight="1" x14ac:dyDescent="0.3">
      <c r="A66" s="82"/>
      <c r="B66" s="114" t="s">
        <v>522</v>
      </c>
      <c r="C66" s="81" t="s">
        <v>88</v>
      </c>
      <c r="D66" s="79"/>
      <c r="E66" s="226"/>
      <c r="F66" s="275">
        <f t="shared" si="7"/>
        <v>0</v>
      </c>
    </row>
    <row r="67" spans="1:7" s="14" customFormat="1" ht="12" customHeight="1" x14ac:dyDescent="0.3">
      <c r="A67" s="82"/>
      <c r="B67" s="114" t="s">
        <v>521</v>
      </c>
      <c r="C67" s="81" t="s">
        <v>88</v>
      </c>
      <c r="D67" s="79"/>
      <c r="E67" s="226"/>
      <c r="F67" s="275">
        <f t="shared" si="7"/>
        <v>0</v>
      </c>
    </row>
    <row r="68" spans="1:7" s="14" customFormat="1" ht="12" customHeight="1" x14ac:dyDescent="0.3">
      <c r="A68" s="82"/>
      <c r="B68" s="114" t="s">
        <v>523</v>
      </c>
      <c r="C68" s="81" t="s">
        <v>88</v>
      </c>
      <c r="D68" s="79"/>
      <c r="E68" s="226"/>
      <c r="F68" s="275">
        <f t="shared" si="7"/>
        <v>0</v>
      </c>
    </row>
    <row r="69" spans="1:7" s="14" customFormat="1" ht="12" customHeight="1" x14ac:dyDescent="0.3">
      <c r="A69" s="82"/>
      <c r="B69" s="114" t="s">
        <v>518</v>
      </c>
      <c r="C69" s="81" t="s">
        <v>15</v>
      </c>
      <c r="D69" s="79"/>
      <c r="E69" s="226"/>
      <c r="F69" s="275">
        <f t="shared" si="7"/>
        <v>0</v>
      </c>
    </row>
    <row r="70" spans="1:7" s="14" customFormat="1" ht="12" customHeight="1" x14ac:dyDescent="0.3">
      <c r="A70" s="82"/>
      <c r="B70" s="114" t="s">
        <v>607</v>
      </c>
      <c r="C70" s="83" t="s">
        <v>652</v>
      </c>
      <c r="D70" s="79"/>
      <c r="E70" s="226">
        <v>0</v>
      </c>
      <c r="F70" s="275">
        <f t="shared" si="7"/>
        <v>0</v>
      </c>
    </row>
    <row r="71" spans="1:7" s="70" customFormat="1" ht="12.75" customHeight="1" thickBot="1" x14ac:dyDescent="0.35">
      <c r="A71" s="39"/>
      <c r="B71" s="366"/>
      <c r="C71" s="42"/>
      <c r="D71" s="30"/>
      <c r="E71" s="31"/>
      <c r="F71" s="36">
        <f t="shared" ref="F71" si="8">+D71*E71</f>
        <v>0</v>
      </c>
    </row>
    <row r="72" spans="1:7" s="14" customFormat="1" ht="24" customHeight="1" thickBot="1" x14ac:dyDescent="0.35">
      <c r="A72" s="77">
        <v>5</v>
      </c>
      <c r="B72" s="328" t="s">
        <v>1071</v>
      </c>
      <c r="C72" s="83"/>
      <c r="D72" s="79"/>
      <c r="E72" s="226">
        <v>0</v>
      </c>
      <c r="F72" s="327">
        <f>SUBTOTAL(9,F73:F74)</f>
        <v>4379.2</v>
      </c>
      <c r="G72" s="366"/>
    </row>
    <row r="73" spans="1:7" s="69" customFormat="1" ht="24" x14ac:dyDescent="0.3">
      <c r="A73" s="27"/>
      <c r="B73" s="37" t="s">
        <v>1072</v>
      </c>
      <c r="C73" s="38"/>
      <c r="D73" s="30">
        <v>1</v>
      </c>
      <c r="E73" s="31">
        <v>4379.2</v>
      </c>
      <c r="F73" s="36">
        <f t="shared" ref="F73:F78" si="9">+D73*E73</f>
        <v>4379.2</v>
      </c>
      <c r="G73" s="128"/>
    </row>
    <row r="74" spans="1:7" s="69" customFormat="1" ht="12.6" thickBot="1" x14ac:dyDescent="0.35">
      <c r="A74" s="27"/>
      <c r="B74" s="37"/>
      <c r="C74" s="38"/>
      <c r="D74" s="30"/>
      <c r="E74" s="31">
        <v>0</v>
      </c>
      <c r="F74" s="36">
        <f t="shared" si="9"/>
        <v>0</v>
      </c>
    </row>
    <row r="75" spans="1:7" s="14" customFormat="1" ht="12.6" thickBot="1" x14ac:dyDescent="0.35">
      <c r="A75" s="77">
        <v>6</v>
      </c>
      <c r="B75" s="328" t="s">
        <v>1076</v>
      </c>
      <c r="C75" s="83"/>
      <c r="D75" s="79"/>
      <c r="E75" s="226">
        <v>0</v>
      </c>
      <c r="F75" s="327">
        <f>SUBTOTAL(9,F76:F78)</f>
        <v>8549.1</v>
      </c>
      <c r="G75" s="366"/>
    </row>
    <row r="76" spans="1:7" s="69" customFormat="1" ht="24" x14ac:dyDescent="0.3">
      <c r="A76" s="27"/>
      <c r="B76" s="37" t="s">
        <v>1073</v>
      </c>
      <c r="C76" s="38"/>
      <c r="D76" s="30">
        <v>17.399999999999999</v>
      </c>
      <c r="E76" s="31">
        <v>138</v>
      </c>
      <c r="F76" s="36">
        <f t="shared" ref="F76:F77" si="10">+D76*E76</f>
        <v>2401.1999999999998</v>
      </c>
      <c r="G76" s="128"/>
    </row>
    <row r="77" spans="1:7" s="69" customFormat="1" ht="24" x14ac:dyDescent="0.3">
      <c r="A77" s="27"/>
      <c r="B77" s="37" t="s">
        <v>1074</v>
      </c>
      <c r="C77" s="38"/>
      <c r="D77" s="30">
        <v>23.1</v>
      </c>
      <c r="E77" s="31">
        <v>138</v>
      </c>
      <c r="F77" s="36">
        <f t="shared" si="10"/>
        <v>3187.8</v>
      </c>
      <c r="G77" s="128"/>
    </row>
    <row r="78" spans="1:7" s="69" customFormat="1" ht="24" x14ac:dyDescent="0.3">
      <c r="A78" s="27"/>
      <c r="B78" s="37" t="s">
        <v>1075</v>
      </c>
      <c r="C78" s="38"/>
      <c r="D78" s="124">
        <v>21.45</v>
      </c>
      <c r="E78" s="31">
        <v>138</v>
      </c>
      <c r="F78" s="36">
        <f t="shared" si="9"/>
        <v>2960.1</v>
      </c>
      <c r="G78" s="128"/>
    </row>
    <row r="79" spans="1:7" ht="12" customHeight="1" thickBot="1" x14ac:dyDescent="0.35">
      <c r="A79" s="276"/>
      <c r="B79" s="277"/>
      <c r="C79" s="329"/>
      <c r="D79" s="279"/>
      <c r="E79" s="280"/>
      <c r="F79" s="36">
        <f t="shared" ref="F79" si="11">D79*E79</f>
        <v>0</v>
      </c>
    </row>
    <row r="80" spans="1:7" ht="15" customHeight="1" thickTop="1" thickBot="1" x14ac:dyDescent="0.35">
      <c r="A80" s="281"/>
      <c r="B80" s="282"/>
      <c r="C80" s="283"/>
      <c r="D80" s="284"/>
      <c r="E80" s="285"/>
      <c r="F80" s="286"/>
    </row>
    <row r="81" spans="1:8" s="14" customFormat="1" ht="15" customHeight="1" thickBot="1" x14ac:dyDescent="0.35">
      <c r="A81" s="281"/>
      <c r="B81" s="287" t="s">
        <v>235</v>
      </c>
      <c r="C81" s="288"/>
      <c r="D81" s="289"/>
      <c r="E81" s="290"/>
      <c r="F81" s="291">
        <f>SUBTOTAL(9,F4:F79)</f>
        <v>252559.37500000003</v>
      </c>
      <c r="H81" s="372"/>
    </row>
    <row r="82" spans="1:8" s="14" customFormat="1" ht="15" customHeight="1" thickBot="1" x14ac:dyDescent="0.35">
      <c r="A82" s="281"/>
      <c r="B82" s="287"/>
      <c r="C82" s="288"/>
      <c r="D82" s="289"/>
      <c r="E82" s="290"/>
      <c r="F82" s="292"/>
    </row>
    <row r="83" spans="1:8" s="14" customFormat="1" ht="15" customHeight="1" thickBot="1" x14ac:dyDescent="0.35">
      <c r="A83" s="281"/>
      <c r="B83" s="287" t="s">
        <v>393</v>
      </c>
      <c r="C83" s="288"/>
      <c r="D83" s="289"/>
      <c r="E83" s="290"/>
      <c r="F83" s="291">
        <f>+F81*0.2</f>
        <v>50511.875000000007</v>
      </c>
    </row>
    <row r="84" spans="1:8" s="14" customFormat="1" ht="15" customHeight="1" thickBot="1" x14ac:dyDescent="0.35">
      <c r="A84" s="281"/>
      <c r="B84" s="287"/>
      <c r="C84" s="288"/>
      <c r="D84" s="289"/>
      <c r="E84" s="290"/>
      <c r="F84" s="292"/>
    </row>
    <row r="85" spans="1:8" s="14" customFormat="1" ht="15" customHeight="1" thickBot="1" x14ac:dyDescent="0.35">
      <c r="A85" s="293"/>
      <c r="B85" s="294" t="s">
        <v>12</v>
      </c>
      <c r="C85" s="295"/>
      <c r="D85" s="296"/>
      <c r="E85" s="297"/>
      <c r="F85" s="291">
        <f>+F81+F83</f>
        <v>303071.25000000006</v>
      </c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0A00C-63DF-4E3F-B6BE-5D89ABD7883E}">
  <sheetPr>
    <tabColor rgb="FF92D050"/>
    <pageSetUpPr fitToPage="1"/>
  </sheetPr>
  <dimension ref="A1:F34"/>
  <sheetViews>
    <sheetView showZeros="0" view="pageBreakPreview" zoomScaleNormal="120" zoomScaleSheetLayoutView="100" workbookViewId="0">
      <pane xSplit="3" ySplit="3" topLeftCell="D4" activePane="bottomRight" state="frozen"/>
      <selection activeCell="J21" sqref="J21"/>
      <selection pane="topRight" activeCell="J21" sqref="J21"/>
      <selection pane="bottomLeft" activeCell="J21" sqref="J21"/>
      <selection pane="bottomRight" activeCell="E3" sqref="E1:F1048576"/>
    </sheetView>
  </sheetViews>
  <sheetFormatPr baseColWidth="10" defaultRowHeight="10.199999999999999" x14ac:dyDescent="0.3"/>
  <cols>
    <col min="1" max="1" width="5" style="14" customWidth="1"/>
    <col min="2" max="2" width="40.88671875" style="52" customWidth="1"/>
    <col min="3" max="3" width="7.6640625" style="14" customWidth="1"/>
    <col min="4" max="4" width="7.6640625" style="52" customWidth="1"/>
    <col min="5" max="6" width="15.5546875" style="52" customWidth="1"/>
    <col min="7" max="242" width="11.44140625" style="52"/>
    <col min="243" max="243" width="7.109375" style="52" customWidth="1"/>
    <col min="244" max="244" width="76.33203125" style="52" customWidth="1"/>
    <col min="245" max="245" width="37.109375" style="52" customWidth="1"/>
    <col min="246" max="498" width="11.44140625" style="52"/>
    <col min="499" max="499" width="7.109375" style="52" customWidth="1"/>
    <col min="500" max="500" width="76.33203125" style="52" customWidth="1"/>
    <col min="501" max="501" width="37.109375" style="52" customWidth="1"/>
    <col min="502" max="754" width="11.44140625" style="52"/>
    <col min="755" max="755" width="7.109375" style="52" customWidth="1"/>
    <col min="756" max="756" width="76.33203125" style="52" customWidth="1"/>
    <col min="757" max="757" width="37.109375" style="52" customWidth="1"/>
    <col min="758" max="1010" width="11.44140625" style="52"/>
    <col min="1011" max="1011" width="7.109375" style="52" customWidth="1"/>
    <col min="1012" max="1012" width="76.33203125" style="52" customWidth="1"/>
    <col min="1013" max="1013" width="37.109375" style="52" customWidth="1"/>
    <col min="1014" max="1266" width="11.44140625" style="52"/>
    <col min="1267" max="1267" width="7.109375" style="52" customWidth="1"/>
    <col min="1268" max="1268" width="76.33203125" style="52" customWidth="1"/>
    <col min="1269" max="1269" width="37.109375" style="52" customWidth="1"/>
    <col min="1270" max="1522" width="11.44140625" style="52"/>
    <col min="1523" max="1523" width="7.109375" style="52" customWidth="1"/>
    <col min="1524" max="1524" width="76.33203125" style="52" customWidth="1"/>
    <col min="1525" max="1525" width="37.109375" style="52" customWidth="1"/>
    <col min="1526" max="1778" width="11.44140625" style="52"/>
    <col min="1779" max="1779" width="7.109375" style="52" customWidth="1"/>
    <col min="1780" max="1780" width="76.33203125" style="52" customWidth="1"/>
    <col min="1781" max="1781" width="37.109375" style="52" customWidth="1"/>
    <col min="1782" max="2034" width="11.44140625" style="52"/>
    <col min="2035" max="2035" width="7.109375" style="52" customWidth="1"/>
    <col min="2036" max="2036" width="76.33203125" style="52" customWidth="1"/>
    <col min="2037" max="2037" width="37.109375" style="52" customWidth="1"/>
    <col min="2038" max="2290" width="11.44140625" style="52"/>
    <col min="2291" max="2291" width="7.109375" style="52" customWidth="1"/>
    <col min="2292" max="2292" width="76.33203125" style="52" customWidth="1"/>
    <col min="2293" max="2293" width="37.109375" style="52" customWidth="1"/>
    <col min="2294" max="2546" width="11.44140625" style="52"/>
    <col min="2547" max="2547" width="7.109375" style="52" customWidth="1"/>
    <col min="2548" max="2548" width="76.33203125" style="52" customWidth="1"/>
    <col min="2549" max="2549" width="37.109375" style="52" customWidth="1"/>
    <col min="2550" max="2802" width="11.44140625" style="52"/>
    <col min="2803" max="2803" width="7.109375" style="52" customWidth="1"/>
    <col min="2804" max="2804" width="76.33203125" style="52" customWidth="1"/>
    <col min="2805" max="2805" width="37.109375" style="52" customWidth="1"/>
    <col min="2806" max="3058" width="11.44140625" style="52"/>
    <col min="3059" max="3059" width="7.109375" style="52" customWidth="1"/>
    <col min="3060" max="3060" width="76.33203125" style="52" customWidth="1"/>
    <col min="3061" max="3061" width="37.109375" style="52" customWidth="1"/>
    <col min="3062" max="3314" width="11.44140625" style="52"/>
    <col min="3315" max="3315" width="7.109375" style="52" customWidth="1"/>
    <col min="3316" max="3316" width="76.33203125" style="52" customWidth="1"/>
    <col min="3317" max="3317" width="37.109375" style="52" customWidth="1"/>
    <col min="3318" max="3570" width="11.44140625" style="52"/>
    <col min="3571" max="3571" width="7.109375" style="52" customWidth="1"/>
    <col min="3572" max="3572" width="76.33203125" style="52" customWidth="1"/>
    <col min="3573" max="3573" width="37.109375" style="52" customWidth="1"/>
    <col min="3574" max="3826" width="11.44140625" style="52"/>
    <col min="3827" max="3827" width="7.109375" style="52" customWidth="1"/>
    <col min="3828" max="3828" width="76.33203125" style="52" customWidth="1"/>
    <col min="3829" max="3829" width="37.109375" style="52" customWidth="1"/>
    <col min="3830" max="4082" width="11.44140625" style="52"/>
    <col min="4083" max="4083" width="7.109375" style="52" customWidth="1"/>
    <col min="4084" max="4084" width="76.33203125" style="52" customWidth="1"/>
    <col min="4085" max="4085" width="37.109375" style="52" customWidth="1"/>
    <col min="4086" max="4338" width="11.44140625" style="52"/>
    <col min="4339" max="4339" width="7.109375" style="52" customWidth="1"/>
    <col min="4340" max="4340" width="76.33203125" style="52" customWidth="1"/>
    <col min="4341" max="4341" width="37.109375" style="52" customWidth="1"/>
    <col min="4342" max="4594" width="11.44140625" style="52"/>
    <col min="4595" max="4595" width="7.109375" style="52" customWidth="1"/>
    <col min="4596" max="4596" width="76.33203125" style="52" customWidth="1"/>
    <col min="4597" max="4597" width="37.109375" style="52" customWidth="1"/>
    <col min="4598" max="4850" width="11.44140625" style="52"/>
    <col min="4851" max="4851" width="7.109375" style="52" customWidth="1"/>
    <col min="4852" max="4852" width="76.33203125" style="52" customWidth="1"/>
    <col min="4853" max="4853" width="37.109375" style="52" customWidth="1"/>
    <col min="4854" max="5106" width="11.44140625" style="52"/>
    <col min="5107" max="5107" width="7.109375" style="52" customWidth="1"/>
    <col min="5108" max="5108" width="76.33203125" style="52" customWidth="1"/>
    <col min="5109" max="5109" width="37.109375" style="52" customWidth="1"/>
    <col min="5110" max="5362" width="11.44140625" style="52"/>
    <col min="5363" max="5363" width="7.109375" style="52" customWidth="1"/>
    <col min="5364" max="5364" width="76.33203125" style="52" customWidth="1"/>
    <col min="5365" max="5365" width="37.109375" style="52" customWidth="1"/>
    <col min="5366" max="5618" width="11.44140625" style="52"/>
    <col min="5619" max="5619" width="7.109375" style="52" customWidth="1"/>
    <col min="5620" max="5620" width="76.33203125" style="52" customWidth="1"/>
    <col min="5621" max="5621" width="37.109375" style="52" customWidth="1"/>
    <col min="5622" max="5874" width="11.44140625" style="52"/>
    <col min="5875" max="5875" width="7.109375" style="52" customWidth="1"/>
    <col min="5876" max="5876" width="76.33203125" style="52" customWidth="1"/>
    <col min="5877" max="5877" width="37.109375" style="52" customWidth="1"/>
    <col min="5878" max="6130" width="11.44140625" style="52"/>
    <col min="6131" max="6131" width="7.109375" style="52" customWidth="1"/>
    <col min="6132" max="6132" width="76.33203125" style="52" customWidth="1"/>
    <col min="6133" max="6133" width="37.109375" style="52" customWidth="1"/>
    <col min="6134" max="6386" width="11.44140625" style="52"/>
    <col min="6387" max="6387" width="7.109375" style="52" customWidth="1"/>
    <col min="6388" max="6388" width="76.33203125" style="52" customWidth="1"/>
    <col min="6389" max="6389" width="37.109375" style="52" customWidth="1"/>
    <col min="6390" max="6642" width="11.44140625" style="52"/>
    <col min="6643" max="6643" width="7.109375" style="52" customWidth="1"/>
    <col min="6644" max="6644" width="76.33203125" style="52" customWidth="1"/>
    <col min="6645" max="6645" width="37.109375" style="52" customWidth="1"/>
    <col min="6646" max="6898" width="11.44140625" style="52"/>
    <col min="6899" max="6899" width="7.109375" style="52" customWidth="1"/>
    <col min="6900" max="6900" width="76.33203125" style="52" customWidth="1"/>
    <col min="6901" max="6901" width="37.109375" style="52" customWidth="1"/>
    <col min="6902" max="7154" width="11.44140625" style="52"/>
    <col min="7155" max="7155" width="7.109375" style="52" customWidth="1"/>
    <col min="7156" max="7156" width="76.33203125" style="52" customWidth="1"/>
    <col min="7157" max="7157" width="37.109375" style="52" customWidth="1"/>
    <col min="7158" max="7410" width="11.44140625" style="52"/>
    <col min="7411" max="7411" width="7.109375" style="52" customWidth="1"/>
    <col min="7412" max="7412" width="76.33203125" style="52" customWidth="1"/>
    <col min="7413" max="7413" width="37.109375" style="52" customWidth="1"/>
    <col min="7414" max="7666" width="11.44140625" style="52"/>
    <col min="7667" max="7667" width="7.109375" style="52" customWidth="1"/>
    <col min="7668" max="7668" width="76.33203125" style="52" customWidth="1"/>
    <col min="7669" max="7669" width="37.109375" style="52" customWidth="1"/>
    <col min="7670" max="7922" width="11.44140625" style="52"/>
    <col min="7923" max="7923" width="7.109375" style="52" customWidth="1"/>
    <col min="7924" max="7924" width="76.33203125" style="52" customWidth="1"/>
    <col min="7925" max="7925" width="37.109375" style="52" customWidth="1"/>
    <col min="7926" max="8178" width="11.44140625" style="52"/>
    <col min="8179" max="8179" width="7.109375" style="52" customWidth="1"/>
    <col min="8180" max="8180" width="76.33203125" style="52" customWidth="1"/>
    <col min="8181" max="8181" width="37.109375" style="52" customWidth="1"/>
    <col min="8182" max="8434" width="11.44140625" style="52"/>
    <col min="8435" max="8435" width="7.109375" style="52" customWidth="1"/>
    <col min="8436" max="8436" width="76.33203125" style="52" customWidth="1"/>
    <col min="8437" max="8437" width="37.109375" style="52" customWidth="1"/>
    <col min="8438" max="8690" width="11.44140625" style="52"/>
    <col min="8691" max="8691" width="7.109375" style="52" customWidth="1"/>
    <col min="8692" max="8692" width="76.33203125" style="52" customWidth="1"/>
    <col min="8693" max="8693" width="37.109375" style="52" customWidth="1"/>
    <col min="8694" max="8946" width="11.44140625" style="52"/>
    <col min="8947" max="8947" width="7.109375" style="52" customWidth="1"/>
    <col min="8948" max="8948" width="76.33203125" style="52" customWidth="1"/>
    <col min="8949" max="8949" width="37.109375" style="52" customWidth="1"/>
    <col min="8950" max="9202" width="11.44140625" style="52"/>
    <col min="9203" max="9203" width="7.109375" style="52" customWidth="1"/>
    <col min="9204" max="9204" width="76.33203125" style="52" customWidth="1"/>
    <col min="9205" max="9205" width="37.109375" style="52" customWidth="1"/>
    <col min="9206" max="9458" width="11.44140625" style="52"/>
    <col min="9459" max="9459" width="7.109375" style="52" customWidth="1"/>
    <col min="9460" max="9460" width="76.33203125" style="52" customWidth="1"/>
    <col min="9461" max="9461" width="37.109375" style="52" customWidth="1"/>
    <col min="9462" max="9714" width="11.44140625" style="52"/>
    <col min="9715" max="9715" width="7.109375" style="52" customWidth="1"/>
    <col min="9716" max="9716" width="76.33203125" style="52" customWidth="1"/>
    <col min="9717" max="9717" width="37.109375" style="52" customWidth="1"/>
    <col min="9718" max="9970" width="11.44140625" style="52"/>
    <col min="9971" max="9971" width="7.109375" style="52" customWidth="1"/>
    <col min="9972" max="9972" width="76.33203125" style="52" customWidth="1"/>
    <col min="9973" max="9973" width="37.109375" style="52" customWidth="1"/>
    <col min="9974" max="10226" width="11.44140625" style="52"/>
    <col min="10227" max="10227" width="7.109375" style="52" customWidth="1"/>
    <col min="10228" max="10228" width="76.33203125" style="52" customWidth="1"/>
    <col min="10229" max="10229" width="37.109375" style="52" customWidth="1"/>
    <col min="10230" max="10482" width="11.44140625" style="52"/>
    <col min="10483" max="10483" width="7.109375" style="52" customWidth="1"/>
    <col min="10484" max="10484" width="76.33203125" style="52" customWidth="1"/>
    <col min="10485" max="10485" width="37.109375" style="52" customWidth="1"/>
    <col min="10486" max="10738" width="11.44140625" style="52"/>
    <col min="10739" max="10739" width="7.109375" style="52" customWidth="1"/>
    <col min="10740" max="10740" width="76.33203125" style="52" customWidth="1"/>
    <col min="10741" max="10741" width="37.109375" style="52" customWidth="1"/>
    <col min="10742" max="10994" width="11.44140625" style="52"/>
    <col min="10995" max="10995" width="7.109375" style="52" customWidth="1"/>
    <col min="10996" max="10996" width="76.33203125" style="52" customWidth="1"/>
    <col min="10997" max="10997" width="37.109375" style="52" customWidth="1"/>
    <col min="10998" max="11250" width="11.44140625" style="52"/>
    <col min="11251" max="11251" width="7.109375" style="52" customWidth="1"/>
    <col min="11252" max="11252" width="76.33203125" style="52" customWidth="1"/>
    <col min="11253" max="11253" width="37.109375" style="52" customWidth="1"/>
    <col min="11254" max="11506" width="11.44140625" style="52"/>
    <col min="11507" max="11507" width="7.109375" style="52" customWidth="1"/>
    <col min="11508" max="11508" width="76.33203125" style="52" customWidth="1"/>
    <col min="11509" max="11509" width="37.109375" style="52" customWidth="1"/>
    <col min="11510" max="11762" width="11.44140625" style="52"/>
    <col min="11763" max="11763" width="7.109375" style="52" customWidth="1"/>
    <col min="11764" max="11764" width="76.33203125" style="52" customWidth="1"/>
    <col min="11765" max="11765" width="37.109375" style="52" customWidth="1"/>
    <col min="11766" max="12018" width="11.44140625" style="52"/>
    <col min="12019" max="12019" width="7.109375" style="52" customWidth="1"/>
    <col min="12020" max="12020" width="76.33203125" style="52" customWidth="1"/>
    <col min="12021" max="12021" width="37.109375" style="52" customWidth="1"/>
    <col min="12022" max="12274" width="11.44140625" style="52"/>
    <col min="12275" max="12275" width="7.109375" style="52" customWidth="1"/>
    <col min="12276" max="12276" width="76.33203125" style="52" customWidth="1"/>
    <col min="12277" max="12277" width="37.109375" style="52" customWidth="1"/>
    <col min="12278" max="12530" width="11.44140625" style="52"/>
    <col min="12531" max="12531" width="7.109375" style="52" customWidth="1"/>
    <col min="12532" max="12532" width="76.33203125" style="52" customWidth="1"/>
    <col min="12533" max="12533" width="37.109375" style="52" customWidth="1"/>
    <col min="12534" max="12786" width="11.44140625" style="52"/>
    <col min="12787" max="12787" width="7.109375" style="52" customWidth="1"/>
    <col min="12788" max="12788" width="76.33203125" style="52" customWidth="1"/>
    <col min="12789" max="12789" width="37.109375" style="52" customWidth="1"/>
    <col min="12790" max="13042" width="11.44140625" style="52"/>
    <col min="13043" max="13043" width="7.109375" style="52" customWidth="1"/>
    <col min="13044" max="13044" width="76.33203125" style="52" customWidth="1"/>
    <col min="13045" max="13045" width="37.109375" style="52" customWidth="1"/>
    <col min="13046" max="13298" width="11.44140625" style="52"/>
    <col min="13299" max="13299" width="7.109375" style="52" customWidth="1"/>
    <col min="13300" max="13300" width="76.33203125" style="52" customWidth="1"/>
    <col min="13301" max="13301" width="37.109375" style="52" customWidth="1"/>
    <col min="13302" max="13554" width="11.44140625" style="52"/>
    <col min="13555" max="13555" width="7.109375" style="52" customWidth="1"/>
    <col min="13556" max="13556" width="76.33203125" style="52" customWidth="1"/>
    <col min="13557" max="13557" width="37.109375" style="52" customWidth="1"/>
    <col min="13558" max="13810" width="11.44140625" style="52"/>
    <col min="13811" max="13811" width="7.109375" style="52" customWidth="1"/>
    <col min="13812" max="13812" width="76.33203125" style="52" customWidth="1"/>
    <col min="13813" max="13813" width="37.109375" style="52" customWidth="1"/>
    <col min="13814" max="14066" width="11.44140625" style="52"/>
    <col min="14067" max="14067" width="7.109375" style="52" customWidth="1"/>
    <col min="14068" max="14068" width="76.33203125" style="52" customWidth="1"/>
    <col min="14069" max="14069" width="37.109375" style="52" customWidth="1"/>
    <col min="14070" max="14322" width="11.44140625" style="52"/>
    <col min="14323" max="14323" width="7.109375" style="52" customWidth="1"/>
    <col min="14324" max="14324" width="76.33203125" style="52" customWidth="1"/>
    <col min="14325" max="14325" width="37.109375" style="52" customWidth="1"/>
    <col min="14326" max="14578" width="11.44140625" style="52"/>
    <col min="14579" max="14579" width="7.109375" style="52" customWidth="1"/>
    <col min="14580" max="14580" width="76.33203125" style="52" customWidth="1"/>
    <col min="14581" max="14581" width="37.109375" style="52" customWidth="1"/>
    <col min="14582" max="14834" width="11.44140625" style="52"/>
    <col min="14835" max="14835" width="7.109375" style="52" customWidth="1"/>
    <col min="14836" max="14836" width="76.33203125" style="52" customWidth="1"/>
    <col min="14837" max="14837" width="37.109375" style="52" customWidth="1"/>
    <col min="14838" max="15090" width="11.44140625" style="52"/>
    <col min="15091" max="15091" width="7.109375" style="52" customWidth="1"/>
    <col min="15092" max="15092" width="76.33203125" style="52" customWidth="1"/>
    <col min="15093" max="15093" width="37.109375" style="52" customWidth="1"/>
    <col min="15094" max="15346" width="11.44140625" style="52"/>
    <col min="15347" max="15347" width="7.109375" style="52" customWidth="1"/>
    <col min="15348" max="15348" width="76.33203125" style="52" customWidth="1"/>
    <col min="15349" max="15349" width="37.109375" style="52" customWidth="1"/>
    <col min="15350" max="15602" width="11.44140625" style="52"/>
    <col min="15603" max="15603" width="7.109375" style="52" customWidth="1"/>
    <col min="15604" max="15604" width="76.33203125" style="52" customWidth="1"/>
    <col min="15605" max="15605" width="37.109375" style="52" customWidth="1"/>
    <col min="15606" max="15858" width="11.44140625" style="52"/>
    <col min="15859" max="15859" width="7.109375" style="52" customWidth="1"/>
    <col min="15860" max="15860" width="76.33203125" style="52" customWidth="1"/>
    <col min="15861" max="15861" width="37.109375" style="52" customWidth="1"/>
    <col min="15862" max="16114" width="11.44140625" style="52"/>
    <col min="16115" max="16115" width="7.109375" style="52" customWidth="1"/>
    <col min="16116" max="16116" width="76.33203125" style="52" customWidth="1"/>
    <col min="16117" max="16117" width="37.109375" style="52" customWidth="1"/>
    <col min="16118" max="16384" width="11.44140625" style="52"/>
  </cols>
  <sheetData>
    <row r="1" spans="1:6" s="14" customFormat="1" ht="33" customHeight="1" thickBot="1" x14ac:dyDescent="0.35">
      <c r="A1" s="238"/>
      <c r="B1" s="422" t="s">
        <v>476</v>
      </c>
      <c r="C1" s="34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242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28" t="s">
        <v>376</v>
      </c>
      <c r="C5" s="41"/>
      <c r="D5" s="30"/>
      <c r="E5" s="226"/>
      <c r="F5" s="32">
        <f>SUBTOTAL(9,F6:F9)</f>
        <v>0</v>
      </c>
    </row>
    <row r="6" spans="1:6" s="14" customFormat="1" ht="24" x14ac:dyDescent="0.3">
      <c r="A6" s="39"/>
      <c r="B6" s="37" t="s">
        <v>30</v>
      </c>
      <c r="C6" s="38" t="s">
        <v>652</v>
      </c>
      <c r="D6" s="30"/>
      <c r="E6" s="226">
        <v>0</v>
      </c>
      <c r="F6" s="99">
        <f>+D6*E6</f>
        <v>0</v>
      </c>
    </row>
    <row r="7" spans="1:6" s="14" customFormat="1" ht="12" customHeight="1" x14ac:dyDescent="0.3">
      <c r="A7" s="39"/>
      <c r="B7" s="37" t="s">
        <v>233</v>
      </c>
      <c r="C7" s="38" t="s">
        <v>649</v>
      </c>
      <c r="D7" s="30"/>
      <c r="E7" s="226">
        <v>0</v>
      </c>
      <c r="F7" s="99">
        <f t="shared" ref="F7:F23" si="0">+D7*E7</f>
        <v>0</v>
      </c>
    </row>
    <row r="8" spans="1:6" s="14" customFormat="1" ht="12" customHeight="1" x14ac:dyDescent="0.3">
      <c r="A8" s="39"/>
      <c r="B8" s="37" t="s">
        <v>377</v>
      </c>
      <c r="C8" s="38" t="s">
        <v>649</v>
      </c>
      <c r="D8" s="30"/>
      <c r="E8" s="226">
        <v>0</v>
      </c>
      <c r="F8" s="99">
        <f t="shared" si="0"/>
        <v>0</v>
      </c>
    </row>
    <row r="9" spans="1:6" s="14" customFormat="1" ht="12" customHeight="1" thickBot="1" x14ac:dyDescent="0.35">
      <c r="A9" s="39"/>
      <c r="B9" s="40"/>
      <c r="C9" s="38"/>
      <c r="D9" s="30"/>
      <c r="E9" s="226">
        <v>0</v>
      </c>
      <c r="F9" s="99">
        <f t="shared" si="0"/>
        <v>0</v>
      </c>
    </row>
    <row r="10" spans="1:6" s="14" customFormat="1" ht="24" customHeight="1" thickBot="1" x14ac:dyDescent="0.35">
      <c r="A10" s="27">
        <v>2</v>
      </c>
      <c r="B10" s="28" t="s">
        <v>378</v>
      </c>
      <c r="C10" s="38"/>
      <c r="D10" s="138"/>
      <c r="E10" s="237">
        <v>0</v>
      </c>
      <c r="F10" s="139">
        <f>SUBTOTAL(9,F11:F14)</f>
        <v>13800</v>
      </c>
    </row>
    <row r="11" spans="1:6" s="14" customFormat="1" ht="12" customHeight="1" x14ac:dyDescent="0.3">
      <c r="A11" s="39"/>
      <c r="B11" s="37" t="s">
        <v>120</v>
      </c>
      <c r="C11" s="38" t="s">
        <v>88</v>
      </c>
      <c r="D11" s="30">
        <v>4</v>
      </c>
      <c r="E11" s="226">
        <v>1725</v>
      </c>
      <c r="F11" s="99">
        <f t="shared" si="0"/>
        <v>6900</v>
      </c>
    </row>
    <row r="12" spans="1:6" s="14" customFormat="1" ht="12" x14ac:dyDescent="0.3">
      <c r="A12" s="39"/>
      <c r="B12" s="37" t="s">
        <v>556</v>
      </c>
      <c r="C12" s="38" t="s">
        <v>88</v>
      </c>
      <c r="D12" s="30">
        <v>2</v>
      </c>
      <c r="E12" s="226">
        <v>3450</v>
      </c>
      <c r="F12" s="99">
        <f t="shared" si="0"/>
        <v>6900</v>
      </c>
    </row>
    <row r="13" spans="1:6" s="14" customFormat="1" ht="12" x14ac:dyDescent="0.3">
      <c r="A13" s="39"/>
      <c r="B13" s="37" t="s">
        <v>630</v>
      </c>
      <c r="C13" s="38" t="s">
        <v>88</v>
      </c>
      <c r="D13" s="30"/>
      <c r="E13" s="226">
        <v>1725</v>
      </c>
      <c r="F13" s="99">
        <f t="shared" si="0"/>
        <v>0</v>
      </c>
    </row>
    <row r="14" spans="1:6" s="14" customFormat="1" ht="12" customHeight="1" thickBot="1" x14ac:dyDescent="0.35">
      <c r="A14" s="39"/>
      <c r="B14" s="40"/>
      <c r="C14" s="38"/>
      <c r="D14" s="30"/>
      <c r="E14" s="226">
        <v>0</v>
      </c>
      <c r="F14" s="99">
        <f t="shared" si="0"/>
        <v>0</v>
      </c>
    </row>
    <row r="15" spans="1:6" s="14" customFormat="1" ht="24" customHeight="1" thickBot="1" x14ac:dyDescent="0.35">
      <c r="A15" s="27">
        <v>3</v>
      </c>
      <c r="B15" s="28" t="s">
        <v>29</v>
      </c>
      <c r="C15" s="38"/>
      <c r="D15" s="138"/>
      <c r="E15" s="237">
        <v>0</v>
      </c>
      <c r="F15" s="139">
        <f>SUBTOTAL(9,F16:F23)</f>
        <v>33580</v>
      </c>
    </row>
    <row r="16" spans="1:6" s="14" customFormat="1" ht="18" customHeight="1" x14ac:dyDescent="0.3">
      <c r="A16" s="39"/>
      <c r="B16" s="37" t="s">
        <v>648</v>
      </c>
      <c r="C16" s="35" t="s">
        <v>88</v>
      </c>
      <c r="D16" s="30">
        <v>1</v>
      </c>
      <c r="E16" s="226">
        <v>1725</v>
      </c>
      <c r="F16" s="99">
        <f t="shared" si="0"/>
        <v>1725</v>
      </c>
    </row>
    <row r="17" spans="1:6" s="14" customFormat="1" ht="12" x14ac:dyDescent="0.3">
      <c r="A17" s="39"/>
      <c r="B17" s="37" t="s">
        <v>672</v>
      </c>
      <c r="C17" s="35" t="s">
        <v>88</v>
      </c>
      <c r="D17" s="30">
        <v>1</v>
      </c>
      <c r="E17" s="226">
        <v>17250</v>
      </c>
      <c r="F17" s="99">
        <f t="shared" si="0"/>
        <v>17250</v>
      </c>
    </row>
    <row r="18" spans="1:6" s="14" customFormat="1" ht="12" x14ac:dyDescent="0.3">
      <c r="A18" s="39"/>
      <c r="B18" s="37" t="s">
        <v>631</v>
      </c>
      <c r="C18" s="35" t="s">
        <v>32</v>
      </c>
      <c r="D18" s="30">
        <v>10</v>
      </c>
      <c r="E18" s="226">
        <v>287.5</v>
      </c>
      <c r="F18" s="99">
        <f t="shared" si="0"/>
        <v>2875</v>
      </c>
    </row>
    <row r="19" spans="1:6" s="14" customFormat="1" ht="12" x14ac:dyDescent="0.3">
      <c r="A19" s="39"/>
      <c r="B19" s="37" t="s">
        <v>560</v>
      </c>
      <c r="C19" s="35" t="s">
        <v>32</v>
      </c>
      <c r="D19" s="30">
        <f>2*7</f>
        <v>14</v>
      </c>
      <c r="E19" s="226">
        <v>287.5</v>
      </c>
      <c r="F19" s="99">
        <f t="shared" si="0"/>
        <v>4025</v>
      </c>
    </row>
    <row r="20" spans="1:6" s="14" customFormat="1" ht="12" x14ac:dyDescent="0.3">
      <c r="A20" s="39"/>
      <c r="B20" s="37" t="s">
        <v>562</v>
      </c>
      <c r="C20" s="35" t="s">
        <v>32</v>
      </c>
      <c r="D20" s="30">
        <v>7</v>
      </c>
      <c r="E20" s="226">
        <v>115</v>
      </c>
      <c r="F20" s="99">
        <f t="shared" si="0"/>
        <v>805</v>
      </c>
    </row>
    <row r="21" spans="1:6" s="14" customFormat="1" ht="12" x14ac:dyDescent="0.3">
      <c r="A21" s="39"/>
      <c r="B21" s="37" t="s">
        <v>561</v>
      </c>
      <c r="C21" s="35" t="s">
        <v>15</v>
      </c>
      <c r="D21" s="30">
        <v>20</v>
      </c>
      <c r="E21" s="226">
        <v>230</v>
      </c>
      <c r="F21" s="99">
        <f t="shared" si="0"/>
        <v>4600</v>
      </c>
    </row>
    <row r="22" spans="1:6" s="14" customFormat="1" ht="12" x14ac:dyDescent="0.3">
      <c r="A22" s="39"/>
      <c r="B22" s="37" t="s">
        <v>39</v>
      </c>
      <c r="C22" s="35" t="s">
        <v>88</v>
      </c>
      <c r="D22" s="30">
        <v>1</v>
      </c>
      <c r="E22" s="226">
        <v>2300</v>
      </c>
      <c r="F22" s="99">
        <f t="shared" si="0"/>
        <v>2300</v>
      </c>
    </row>
    <row r="23" spans="1:6" s="14" customFormat="1" ht="12" customHeight="1" thickBot="1" x14ac:dyDescent="0.35">
      <c r="A23" s="39"/>
      <c r="B23" s="37"/>
      <c r="C23" s="38"/>
      <c r="D23" s="30"/>
      <c r="E23" s="226">
        <v>0</v>
      </c>
      <c r="F23" s="99">
        <f t="shared" si="0"/>
        <v>0</v>
      </c>
    </row>
    <row r="24" spans="1:6" s="14" customFormat="1" ht="24" customHeight="1" thickBot="1" x14ac:dyDescent="0.35">
      <c r="A24" s="39">
        <v>4</v>
      </c>
      <c r="B24" s="28" t="s">
        <v>58</v>
      </c>
      <c r="C24" s="35"/>
      <c r="D24" s="138"/>
      <c r="E24" s="237">
        <v>0</v>
      </c>
      <c r="F24" s="139">
        <f>SUBTOTAL(9,F25:F27)</f>
        <v>0</v>
      </c>
    </row>
    <row r="25" spans="1:6" s="14" customFormat="1" ht="12" customHeight="1" x14ac:dyDescent="0.3">
      <c r="A25" s="39"/>
      <c r="B25" s="37" t="s">
        <v>650</v>
      </c>
      <c r="C25" s="35" t="s">
        <v>652</v>
      </c>
      <c r="D25" s="30"/>
      <c r="E25" s="226">
        <v>0</v>
      </c>
      <c r="F25" s="99">
        <f>D25*E25</f>
        <v>0</v>
      </c>
    </row>
    <row r="26" spans="1:6" s="14" customFormat="1" ht="12" customHeight="1" x14ac:dyDescent="0.3">
      <c r="A26" s="39"/>
      <c r="B26" s="37"/>
      <c r="C26" s="35"/>
      <c r="D26" s="30"/>
      <c r="E26" s="226">
        <v>0</v>
      </c>
      <c r="F26" s="99">
        <f>D26*E26</f>
        <v>0</v>
      </c>
    </row>
    <row r="27" spans="1:6" ht="12" customHeight="1" thickBot="1" x14ac:dyDescent="0.35">
      <c r="A27" s="247"/>
      <c r="B27" s="248"/>
      <c r="C27" s="249"/>
      <c r="D27" s="250"/>
      <c r="E27" s="251"/>
      <c r="F27" s="99">
        <f t="shared" ref="F27" si="1">+D27*E27</f>
        <v>0</v>
      </c>
    </row>
    <row r="28" spans="1:6" ht="15" customHeight="1" thickTop="1" thickBot="1" x14ac:dyDescent="0.35">
      <c r="A28" s="252"/>
      <c r="B28" s="253"/>
      <c r="C28" s="254"/>
      <c r="D28" s="255"/>
      <c r="E28" s="226"/>
      <c r="F28" s="256"/>
    </row>
    <row r="29" spans="1:6" s="14" customFormat="1" ht="15" customHeight="1" thickBot="1" x14ac:dyDescent="0.35">
      <c r="A29" s="252"/>
      <c r="B29" s="257" t="s">
        <v>236</v>
      </c>
      <c r="C29" s="258"/>
      <c r="D29" s="259"/>
      <c r="E29" s="237"/>
      <c r="F29" s="260">
        <f>SUBTOTAL(9,F4:F27)</f>
        <v>47380</v>
      </c>
    </row>
    <row r="30" spans="1:6" s="14" customFormat="1" ht="15" customHeight="1" thickBot="1" x14ac:dyDescent="0.35">
      <c r="A30" s="252"/>
      <c r="B30" s="257"/>
      <c r="C30" s="258"/>
      <c r="D30" s="259"/>
      <c r="E30" s="237"/>
      <c r="F30" s="227"/>
    </row>
    <row r="31" spans="1:6" s="14" customFormat="1" ht="15" customHeight="1" thickBot="1" x14ac:dyDescent="0.35">
      <c r="A31" s="252"/>
      <c r="B31" s="257" t="s">
        <v>431</v>
      </c>
      <c r="C31" s="258"/>
      <c r="D31" s="259"/>
      <c r="E31" s="237"/>
      <c r="F31" s="260">
        <f>+F29*0.2</f>
        <v>9476</v>
      </c>
    </row>
    <row r="32" spans="1:6" s="14" customFormat="1" ht="15" customHeight="1" thickBot="1" x14ac:dyDescent="0.35">
      <c r="A32" s="252"/>
      <c r="B32" s="257"/>
      <c r="C32" s="258"/>
      <c r="D32" s="259"/>
      <c r="E32" s="237"/>
      <c r="F32" s="227"/>
    </row>
    <row r="33" spans="1:6" s="14" customFormat="1" ht="15" customHeight="1" thickBot="1" x14ac:dyDescent="0.35">
      <c r="A33" s="261"/>
      <c r="B33" s="262" t="s">
        <v>12</v>
      </c>
      <c r="C33" s="263"/>
      <c r="D33" s="264"/>
      <c r="E33" s="265"/>
      <c r="F33" s="260">
        <f>F29+F31</f>
        <v>56856</v>
      </c>
    </row>
    <row r="34" spans="1:6" ht="12" x14ac:dyDescent="0.3">
      <c r="A34" s="69"/>
      <c r="B34" s="70"/>
      <c r="C34" s="69"/>
      <c r="D34" s="70"/>
      <c r="E34" s="70"/>
      <c r="F34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48A2F-83BB-42A6-9722-08F007AB0ACD}">
  <sheetPr>
    <tabColor rgb="FF92D050"/>
    <pageSetUpPr fitToPage="1"/>
  </sheetPr>
  <dimension ref="A1:M93"/>
  <sheetViews>
    <sheetView showZeros="0" view="pageBreakPreview" zoomScaleNormal="100" zoomScaleSheetLayoutView="100" workbookViewId="0">
      <pane xSplit="3" ySplit="3" topLeftCell="D40" activePane="bottomRight" state="frozen"/>
      <selection activeCell="H3" sqref="H1:I1048576"/>
      <selection pane="topRight" activeCell="H3" sqref="H1:I1048576"/>
      <selection pane="bottomLeft" activeCell="H3" sqref="H1:I1048576"/>
      <selection pane="bottomRight" activeCell="K45" sqref="K45"/>
    </sheetView>
  </sheetViews>
  <sheetFormatPr baseColWidth="10" defaultRowHeight="10.199999999999999" x14ac:dyDescent="0.3"/>
  <cols>
    <col min="1" max="1" width="4.6640625" style="14" customWidth="1"/>
    <col min="2" max="2" width="40.6640625" style="52" customWidth="1"/>
    <col min="3" max="6" width="7.88671875" style="14" customWidth="1"/>
    <col min="7" max="7" width="10" style="52" customWidth="1"/>
    <col min="8" max="9" width="15.44140625" style="52" customWidth="1"/>
    <col min="10" max="245" width="11.44140625" style="52"/>
    <col min="246" max="246" width="7.109375" style="52" customWidth="1"/>
    <col min="247" max="247" width="76.33203125" style="52" customWidth="1"/>
    <col min="248" max="248" width="37.109375" style="52" customWidth="1"/>
    <col min="249" max="501" width="11.44140625" style="52"/>
    <col min="502" max="502" width="7.109375" style="52" customWidth="1"/>
    <col min="503" max="503" width="76.33203125" style="52" customWidth="1"/>
    <col min="504" max="504" width="37.109375" style="52" customWidth="1"/>
    <col min="505" max="757" width="11.44140625" style="52"/>
    <col min="758" max="758" width="7.109375" style="52" customWidth="1"/>
    <col min="759" max="759" width="76.33203125" style="52" customWidth="1"/>
    <col min="760" max="760" width="37.109375" style="52" customWidth="1"/>
    <col min="761" max="1013" width="11.44140625" style="52"/>
    <col min="1014" max="1014" width="7.109375" style="52" customWidth="1"/>
    <col min="1015" max="1015" width="76.33203125" style="52" customWidth="1"/>
    <col min="1016" max="1016" width="37.109375" style="52" customWidth="1"/>
    <col min="1017" max="1269" width="11.44140625" style="52"/>
    <col min="1270" max="1270" width="7.109375" style="52" customWidth="1"/>
    <col min="1271" max="1271" width="76.33203125" style="52" customWidth="1"/>
    <col min="1272" max="1272" width="37.109375" style="52" customWidth="1"/>
    <col min="1273" max="1525" width="11.44140625" style="52"/>
    <col min="1526" max="1526" width="7.109375" style="52" customWidth="1"/>
    <col min="1527" max="1527" width="76.33203125" style="52" customWidth="1"/>
    <col min="1528" max="1528" width="37.109375" style="52" customWidth="1"/>
    <col min="1529" max="1781" width="11.44140625" style="52"/>
    <col min="1782" max="1782" width="7.109375" style="52" customWidth="1"/>
    <col min="1783" max="1783" width="76.33203125" style="52" customWidth="1"/>
    <col min="1784" max="1784" width="37.109375" style="52" customWidth="1"/>
    <col min="1785" max="2037" width="11.44140625" style="52"/>
    <col min="2038" max="2038" width="7.109375" style="52" customWidth="1"/>
    <col min="2039" max="2039" width="76.33203125" style="52" customWidth="1"/>
    <col min="2040" max="2040" width="37.109375" style="52" customWidth="1"/>
    <col min="2041" max="2293" width="11.44140625" style="52"/>
    <col min="2294" max="2294" width="7.109375" style="52" customWidth="1"/>
    <col min="2295" max="2295" width="76.33203125" style="52" customWidth="1"/>
    <col min="2296" max="2296" width="37.109375" style="52" customWidth="1"/>
    <col min="2297" max="2549" width="11.44140625" style="52"/>
    <col min="2550" max="2550" width="7.109375" style="52" customWidth="1"/>
    <col min="2551" max="2551" width="76.33203125" style="52" customWidth="1"/>
    <col min="2552" max="2552" width="37.109375" style="52" customWidth="1"/>
    <col min="2553" max="2805" width="11.44140625" style="52"/>
    <col min="2806" max="2806" width="7.109375" style="52" customWidth="1"/>
    <col min="2807" max="2807" width="76.33203125" style="52" customWidth="1"/>
    <col min="2808" max="2808" width="37.109375" style="52" customWidth="1"/>
    <col min="2809" max="3061" width="11.44140625" style="52"/>
    <col min="3062" max="3062" width="7.109375" style="52" customWidth="1"/>
    <col min="3063" max="3063" width="76.33203125" style="52" customWidth="1"/>
    <col min="3064" max="3064" width="37.109375" style="52" customWidth="1"/>
    <col min="3065" max="3317" width="11.44140625" style="52"/>
    <col min="3318" max="3318" width="7.109375" style="52" customWidth="1"/>
    <col min="3319" max="3319" width="76.33203125" style="52" customWidth="1"/>
    <col min="3320" max="3320" width="37.109375" style="52" customWidth="1"/>
    <col min="3321" max="3573" width="11.44140625" style="52"/>
    <col min="3574" max="3574" width="7.109375" style="52" customWidth="1"/>
    <col min="3575" max="3575" width="76.33203125" style="52" customWidth="1"/>
    <col min="3576" max="3576" width="37.109375" style="52" customWidth="1"/>
    <col min="3577" max="3829" width="11.44140625" style="52"/>
    <col min="3830" max="3830" width="7.109375" style="52" customWidth="1"/>
    <col min="3831" max="3831" width="76.33203125" style="52" customWidth="1"/>
    <col min="3832" max="3832" width="37.109375" style="52" customWidth="1"/>
    <col min="3833" max="4085" width="11.44140625" style="52"/>
    <col min="4086" max="4086" width="7.109375" style="52" customWidth="1"/>
    <col min="4087" max="4087" width="76.33203125" style="52" customWidth="1"/>
    <col min="4088" max="4088" width="37.109375" style="52" customWidth="1"/>
    <col min="4089" max="4341" width="11.44140625" style="52"/>
    <col min="4342" max="4342" width="7.109375" style="52" customWidth="1"/>
    <col min="4343" max="4343" width="76.33203125" style="52" customWidth="1"/>
    <col min="4344" max="4344" width="37.109375" style="52" customWidth="1"/>
    <col min="4345" max="4597" width="11.44140625" style="52"/>
    <col min="4598" max="4598" width="7.109375" style="52" customWidth="1"/>
    <col min="4599" max="4599" width="76.33203125" style="52" customWidth="1"/>
    <col min="4600" max="4600" width="37.109375" style="52" customWidth="1"/>
    <col min="4601" max="4853" width="11.44140625" style="52"/>
    <col min="4854" max="4854" width="7.109375" style="52" customWidth="1"/>
    <col min="4855" max="4855" width="76.33203125" style="52" customWidth="1"/>
    <col min="4856" max="4856" width="37.109375" style="52" customWidth="1"/>
    <col min="4857" max="5109" width="11.44140625" style="52"/>
    <col min="5110" max="5110" width="7.109375" style="52" customWidth="1"/>
    <col min="5111" max="5111" width="76.33203125" style="52" customWidth="1"/>
    <col min="5112" max="5112" width="37.109375" style="52" customWidth="1"/>
    <col min="5113" max="5365" width="11.44140625" style="52"/>
    <col min="5366" max="5366" width="7.109375" style="52" customWidth="1"/>
    <col min="5367" max="5367" width="76.33203125" style="52" customWidth="1"/>
    <col min="5368" max="5368" width="37.109375" style="52" customWidth="1"/>
    <col min="5369" max="5621" width="11.44140625" style="52"/>
    <col min="5622" max="5622" width="7.109375" style="52" customWidth="1"/>
    <col min="5623" max="5623" width="76.33203125" style="52" customWidth="1"/>
    <col min="5624" max="5624" width="37.109375" style="52" customWidth="1"/>
    <col min="5625" max="5877" width="11.44140625" style="52"/>
    <col min="5878" max="5878" width="7.109375" style="52" customWidth="1"/>
    <col min="5879" max="5879" width="76.33203125" style="52" customWidth="1"/>
    <col min="5880" max="5880" width="37.109375" style="52" customWidth="1"/>
    <col min="5881" max="6133" width="11.44140625" style="52"/>
    <col min="6134" max="6134" width="7.109375" style="52" customWidth="1"/>
    <col min="6135" max="6135" width="76.33203125" style="52" customWidth="1"/>
    <col min="6136" max="6136" width="37.109375" style="52" customWidth="1"/>
    <col min="6137" max="6389" width="11.44140625" style="52"/>
    <col min="6390" max="6390" width="7.109375" style="52" customWidth="1"/>
    <col min="6391" max="6391" width="76.33203125" style="52" customWidth="1"/>
    <col min="6392" max="6392" width="37.109375" style="52" customWidth="1"/>
    <col min="6393" max="6645" width="11.44140625" style="52"/>
    <col min="6646" max="6646" width="7.109375" style="52" customWidth="1"/>
    <col min="6647" max="6647" width="76.33203125" style="52" customWidth="1"/>
    <col min="6648" max="6648" width="37.109375" style="52" customWidth="1"/>
    <col min="6649" max="6901" width="11.44140625" style="52"/>
    <col min="6902" max="6902" width="7.109375" style="52" customWidth="1"/>
    <col min="6903" max="6903" width="76.33203125" style="52" customWidth="1"/>
    <col min="6904" max="6904" width="37.109375" style="52" customWidth="1"/>
    <col min="6905" max="7157" width="11.44140625" style="52"/>
    <col min="7158" max="7158" width="7.109375" style="52" customWidth="1"/>
    <col min="7159" max="7159" width="76.33203125" style="52" customWidth="1"/>
    <col min="7160" max="7160" width="37.109375" style="52" customWidth="1"/>
    <col min="7161" max="7413" width="11.44140625" style="52"/>
    <col min="7414" max="7414" width="7.109375" style="52" customWidth="1"/>
    <col min="7415" max="7415" width="76.33203125" style="52" customWidth="1"/>
    <col min="7416" max="7416" width="37.109375" style="52" customWidth="1"/>
    <col min="7417" max="7669" width="11.44140625" style="52"/>
    <col min="7670" max="7670" width="7.109375" style="52" customWidth="1"/>
    <col min="7671" max="7671" width="76.33203125" style="52" customWidth="1"/>
    <col min="7672" max="7672" width="37.109375" style="52" customWidth="1"/>
    <col min="7673" max="7925" width="11.44140625" style="52"/>
    <col min="7926" max="7926" width="7.109375" style="52" customWidth="1"/>
    <col min="7927" max="7927" width="76.33203125" style="52" customWidth="1"/>
    <col min="7928" max="7928" width="37.109375" style="52" customWidth="1"/>
    <col min="7929" max="8181" width="11.44140625" style="52"/>
    <col min="8182" max="8182" width="7.109375" style="52" customWidth="1"/>
    <col min="8183" max="8183" width="76.33203125" style="52" customWidth="1"/>
    <col min="8184" max="8184" width="37.109375" style="52" customWidth="1"/>
    <col min="8185" max="8437" width="11.44140625" style="52"/>
    <col min="8438" max="8438" width="7.109375" style="52" customWidth="1"/>
    <col min="8439" max="8439" width="76.33203125" style="52" customWidth="1"/>
    <col min="8440" max="8440" width="37.109375" style="52" customWidth="1"/>
    <col min="8441" max="8693" width="11.44140625" style="52"/>
    <col min="8694" max="8694" width="7.109375" style="52" customWidth="1"/>
    <col min="8695" max="8695" width="76.33203125" style="52" customWidth="1"/>
    <col min="8696" max="8696" width="37.109375" style="52" customWidth="1"/>
    <col min="8697" max="8949" width="11.44140625" style="52"/>
    <col min="8950" max="8950" width="7.109375" style="52" customWidth="1"/>
    <col min="8951" max="8951" width="76.33203125" style="52" customWidth="1"/>
    <col min="8952" max="8952" width="37.109375" style="52" customWidth="1"/>
    <col min="8953" max="9205" width="11.44140625" style="52"/>
    <col min="9206" max="9206" width="7.109375" style="52" customWidth="1"/>
    <col min="9207" max="9207" width="76.33203125" style="52" customWidth="1"/>
    <col min="9208" max="9208" width="37.109375" style="52" customWidth="1"/>
    <col min="9209" max="9461" width="11.44140625" style="52"/>
    <col min="9462" max="9462" width="7.109375" style="52" customWidth="1"/>
    <col min="9463" max="9463" width="76.33203125" style="52" customWidth="1"/>
    <col min="9464" max="9464" width="37.109375" style="52" customWidth="1"/>
    <col min="9465" max="9717" width="11.44140625" style="52"/>
    <col min="9718" max="9718" width="7.109375" style="52" customWidth="1"/>
    <col min="9719" max="9719" width="76.33203125" style="52" customWidth="1"/>
    <col min="9720" max="9720" width="37.109375" style="52" customWidth="1"/>
    <col min="9721" max="9973" width="11.44140625" style="52"/>
    <col min="9974" max="9974" width="7.109375" style="52" customWidth="1"/>
    <col min="9975" max="9975" width="76.33203125" style="52" customWidth="1"/>
    <col min="9976" max="9976" width="37.109375" style="52" customWidth="1"/>
    <col min="9977" max="10229" width="11.44140625" style="52"/>
    <col min="10230" max="10230" width="7.109375" style="52" customWidth="1"/>
    <col min="10231" max="10231" width="76.33203125" style="52" customWidth="1"/>
    <col min="10232" max="10232" width="37.109375" style="52" customWidth="1"/>
    <col min="10233" max="10485" width="11.44140625" style="52"/>
    <col min="10486" max="10486" width="7.109375" style="52" customWidth="1"/>
    <col min="10487" max="10487" width="76.33203125" style="52" customWidth="1"/>
    <col min="10488" max="10488" width="37.109375" style="52" customWidth="1"/>
    <col min="10489" max="10741" width="11.44140625" style="52"/>
    <col min="10742" max="10742" width="7.109375" style="52" customWidth="1"/>
    <col min="10743" max="10743" width="76.33203125" style="52" customWidth="1"/>
    <col min="10744" max="10744" width="37.109375" style="52" customWidth="1"/>
    <col min="10745" max="10997" width="11.44140625" style="52"/>
    <col min="10998" max="10998" width="7.109375" style="52" customWidth="1"/>
    <col min="10999" max="10999" width="76.33203125" style="52" customWidth="1"/>
    <col min="11000" max="11000" width="37.109375" style="52" customWidth="1"/>
    <col min="11001" max="11253" width="11.44140625" style="52"/>
    <col min="11254" max="11254" width="7.109375" style="52" customWidth="1"/>
    <col min="11255" max="11255" width="76.33203125" style="52" customWidth="1"/>
    <col min="11256" max="11256" width="37.109375" style="52" customWidth="1"/>
    <col min="11257" max="11509" width="11.44140625" style="52"/>
    <col min="11510" max="11510" width="7.109375" style="52" customWidth="1"/>
    <col min="11511" max="11511" width="76.33203125" style="52" customWidth="1"/>
    <col min="11512" max="11512" width="37.109375" style="52" customWidth="1"/>
    <col min="11513" max="11765" width="11.44140625" style="52"/>
    <col min="11766" max="11766" width="7.109375" style="52" customWidth="1"/>
    <col min="11767" max="11767" width="76.33203125" style="52" customWidth="1"/>
    <col min="11768" max="11768" width="37.109375" style="52" customWidth="1"/>
    <col min="11769" max="12021" width="11.44140625" style="52"/>
    <col min="12022" max="12022" width="7.109375" style="52" customWidth="1"/>
    <col min="12023" max="12023" width="76.33203125" style="52" customWidth="1"/>
    <col min="12024" max="12024" width="37.109375" style="52" customWidth="1"/>
    <col min="12025" max="12277" width="11.44140625" style="52"/>
    <col min="12278" max="12278" width="7.109375" style="52" customWidth="1"/>
    <col min="12279" max="12279" width="76.33203125" style="52" customWidth="1"/>
    <col min="12280" max="12280" width="37.109375" style="52" customWidth="1"/>
    <col min="12281" max="12533" width="11.44140625" style="52"/>
    <col min="12534" max="12534" width="7.109375" style="52" customWidth="1"/>
    <col min="12535" max="12535" width="76.33203125" style="52" customWidth="1"/>
    <col min="12536" max="12536" width="37.109375" style="52" customWidth="1"/>
    <col min="12537" max="12789" width="11.44140625" style="52"/>
    <col min="12790" max="12790" width="7.109375" style="52" customWidth="1"/>
    <col min="12791" max="12791" width="76.33203125" style="52" customWidth="1"/>
    <col min="12792" max="12792" width="37.109375" style="52" customWidth="1"/>
    <col min="12793" max="13045" width="11.44140625" style="52"/>
    <col min="13046" max="13046" width="7.109375" style="52" customWidth="1"/>
    <col min="13047" max="13047" width="76.33203125" style="52" customWidth="1"/>
    <col min="13048" max="13048" width="37.109375" style="52" customWidth="1"/>
    <col min="13049" max="13301" width="11.44140625" style="52"/>
    <col min="13302" max="13302" width="7.109375" style="52" customWidth="1"/>
    <col min="13303" max="13303" width="76.33203125" style="52" customWidth="1"/>
    <col min="13304" max="13304" width="37.109375" style="52" customWidth="1"/>
    <col min="13305" max="13557" width="11.44140625" style="52"/>
    <col min="13558" max="13558" width="7.109375" style="52" customWidth="1"/>
    <col min="13559" max="13559" width="76.33203125" style="52" customWidth="1"/>
    <col min="13560" max="13560" width="37.109375" style="52" customWidth="1"/>
    <col min="13561" max="13813" width="11.44140625" style="52"/>
    <col min="13814" max="13814" width="7.109375" style="52" customWidth="1"/>
    <col min="13815" max="13815" width="76.33203125" style="52" customWidth="1"/>
    <col min="13816" max="13816" width="37.109375" style="52" customWidth="1"/>
    <col min="13817" max="14069" width="11.44140625" style="52"/>
    <col min="14070" max="14070" width="7.109375" style="52" customWidth="1"/>
    <col min="14071" max="14071" width="76.33203125" style="52" customWidth="1"/>
    <col min="14072" max="14072" width="37.109375" style="52" customWidth="1"/>
    <col min="14073" max="14325" width="11.44140625" style="52"/>
    <col min="14326" max="14326" width="7.109375" style="52" customWidth="1"/>
    <col min="14327" max="14327" width="76.33203125" style="52" customWidth="1"/>
    <col min="14328" max="14328" width="37.109375" style="52" customWidth="1"/>
    <col min="14329" max="14581" width="11.44140625" style="52"/>
    <col min="14582" max="14582" width="7.109375" style="52" customWidth="1"/>
    <col min="14583" max="14583" width="76.33203125" style="52" customWidth="1"/>
    <col min="14584" max="14584" width="37.109375" style="52" customWidth="1"/>
    <col min="14585" max="14837" width="11.44140625" style="52"/>
    <col min="14838" max="14838" width="7.109375" style="52" customWidth="1"/>
    <col min="14839" max="14839" width="76.33203125" style="52" customWidth="1"/>
    <col min="14840" max="14840" width="37.109375" style="52" customWidth="1"/>
    <col min="14841" max="15093" width="11.44140625" style="52"/>
    <col min="15094" max="15094" width="7.109375" style="52" customWidth="1"/>
    <col min="15095" max="15095" width="76.33203125" style="52" customWidth="1"/>
    <col min="15096" max="15096" width="37.109375" style="52" customWidth="1"/>
    <col min="15097" max="15349" width="11.44140625" style="52"/>
    <col min="15350" max="15350" width="7.109375" style="52" customWidth="1"/>
    <col min="15351" max="15351" width="76.33203125" style="52" customWidth="1"/>
    <col min="15352" max="15352" width="37.109375" style="52" customWidth="1"/>
    <col min="15353" max="15605" width="11.44140625" style="52"/>
    <col min="15606" max="15606" width="7.109375" style="52" customWidth="1"/>
    <col min="15607" max="15607" width="76.33203125" style="52" customWidth="1"/>
    <col min="15608" max="15608" width="37.109375" style="52" customWidth="1"/>
    <col min="15609" max="15861" width="11.44140625" style="52"/>
    <col min="15862" max="15862" width="7.109375" style="52" customWidth="1"/>
    <col min="15863" max="15863" width="76.33203125" style="52" customWidth="1"/>
    <col min="15864" max="15864" width="37.109375" style="52" customWidth="1"/>
    <col min="15865" max="16117" width="11.44140625" style="52"/>
    <col min="16118" max="16118" width="7.109375" style="52" customWidth="1"/>
    <col min="16119" max="16119" width="76.33203125" style="52" customWidth="1"/>
    <col min="16120" max="16120" width="37.109375" style="52" customWidth="1"/>
    <col min="16121" max="16384" width="11.44140625" style="52"/>
  </cols>
  <sheetData>
    <row r="1" spans="1:9" s="14" customFormat="1" ht="39" customHeight="1" thickBot="1" x14ac:dyDescent="0.35">
      <c r="A1" s="238"/>
      <c r="B1" s="432" t="s">
        <v>477</v>
      </c>
      <c r="C1" s="379"/>
      <c r="D1" s="379"/>
      <c r="E1" s="379"/>
      <c r="F1" s="379"/>
      <c r="G1" s="424" t="s">
        <v>263</v>
      </c>
      <c r="H1" s="425"/>
      <c r="I1" s="426"/>
    </row>
    <row r="2" spans="1:9" s="14" customFormat="1" ht="18" customHeight="1" thickBot="1" x14ac:dyDescent="0.35">
      <c r="A2" s="239"/>
      <c r="B2" s="433"/>
      <c r="C2" s="240"/>
      <c r="D2" s="240"/>
      <c r="E2" s="240"/>
      <c r="F2" s="240"/>
      <c r="G2" s="414" t="s">
        <v>251</v>
      </c>
      <c r="H2" s="415"/>
      <c r="I2" s="418"/>
    </row>
    <row r="3" spans="1:9" s="14" customFormat="1" ht="18" customHeight="1" thickBot="1" x14ac:dyDescent="0.35">
      <c r="A3" s="414" t="s">
        <v>8</v>
      </c>
      <c r="B3" s="415"/>
      <c r="C3" s="17" t="s">
        <v>9</v>
      </c>
      <c r="D3" s="378" t="s">
        <v>536</v>
      </c>
      <c r="E3" s="378" t="s">
        <v>537</v>
      </c>
      <c r="F3" s="378" t="s">
        <v>538</v>
      </c>
      <c r="G3" s="18" t="s">
        <v>28</v>
      </c>
      <c r="H3" s="19" t="s">
        <v>10</v>
      </c>
      <c r="I3" s="20" t="s">
        <v>11</v>
      </c>
    </row>
    <row r="4" spans="1:9" s="14" customFormat="1" ht="12" customHeight="1" thickBot="1" x14ac:dyDescent="0.35">
      <c r="A4" s="241"/>
      <c r="B4" s="242"/>
      <c r="C4" s="243"/>
      <c r="D4" s="298"/>
      <c r="E4" s="298"/>
      <c r="F4" s="298"/>
      <c r="G4" s="244"/>
      <c r="H4" s="245"/>
      <c r="I4" s="246"/>
    </row>
    <row r="5" spans="1:9" s="14" customFormat="1" ht="24" customHeight="1" thickBot="1" x14ac:dyDescent="0.35">
      <c r="A5" s="27">
        <v>1</v>
      </c>
      <c r="B5" s="28" t="s">
        <v>319</v>
      </c>
      <c r="C5" s="41"/>
      <c r="D5" s="33"/>
      <c r="E5" s="33"/>
      <c r="F5" s="33"/>
      <c r="G5" s="138"/>
      <c r="H5" s="237"/>
      <c r="I5" s="139">
        <f>SUBTOTAL(9,I6:I15)</f>
        <v>54475.5</v>
      </c>
    </row>
    <row r="6" spans="1:9" s="14" customFormat="1" ht="25.5" customHeight="1" x14ac:dyDescent="0.3">
      <c r="A6" s="95"/>
      <c r="B6" s="37" t="s">
        <v>632</v>
      </c>
      <c r="C6" s="38" t="s">
        <v>17</v>
      </c>
      <c r="D6" s="33">
        <f>19+4-2</f>
        <v>21</v>
      </c>
      <c r="E6" s="33"/>
      <c r="F6" s="33"/>
      <c r="G6" s="30">
        <v>14</v>
      </c>
      <c r="H6" s="226">
        <v>644</v>
      </c>
      <c r="I6" s="99">
        <f>+G6*H6</f>
        <v>9016</v>
      </c>
    </row>
    <row r="7" spans="1:9" s="14" customFormat="1" ht="25.5" customHeight="1" x14ac:dyDescent="0.3">
      <c r="A7" s="95"/>
      <c r="B7" s="37" t="s">
        <v>633</v>
      </c>
      <c r="C7" s="38" t="s">
        <v>17</v>
      </c>
      <c r="D7" s="33">
        <f>14+2+2</f>
        <v>18</v>
      </c>
      <c r="E7" s="33">
        <v>12</v>
      </c>
      <c r="F7" s="33">
        <v>9</v>
      </c>
      <c r="G7" s="30">
        <f>11+1</f>
        <v>12</v>
      </c>
      <c r="H7" s="226">
        <v>701.5</v>
      </c>
      <c r="I7" s="99">
        <f>+G7*H7</f>
        <v>8418</v>
      </c>
    </row>
    <row r="8" spans="1:9" s="14" customFormat="1" ht="25.5" customHeight="1" x14ac:dyDescent="0.3">
      <c r="A8" s="95"/>
      <c r="B8" s="37" t="s">
        <v>634</v>
      </c>
      <c r="C8" s="38" t="s">
        <v>17</v>
      </c>
      <c r="D8" s="33">
        <f>15+4-2</f>
        <v>17</v>
      </c>
      <c r="E8" s="33">
        <v>3</v>
      </c>
      <c r="F8" s="33"/>
      <c r="G8" s="30">
        <v>26</v>
      </c>
      <c r="H8" s="226">
        <v>402.5</v>
      </c>
      <c r="I8" s="99">
        <f>+G8*H8</f>
        <v>10465</v>
      </c>
    </row>
    <row r="9" spans="1:9" s="14" customFormat="1" ht="12" customHeight="1" x14ac:dyDescent="0.3">
      <c r="A9" s="95"/>
      <c r="B9" s="37" t="s">
        <v>565</v>
      </c>
      <c r="C9" s="38" t="s">
        <v>17</v>
      </c>
      <c r="D9" s="33">
        <v>5</v>
      </c>
      <c r="E9" s="33">
        <v>4</v>
      </c>
      <c r="F9" s="33"/>
      <c r="G9" s="30">
        <v>6</v>
      </c>
      <c r="H9" s="226">
        <v>747.5</v>
      </c>
      <c r="I9" s="99">
        <f>+G9*H9</f>
        <v>4485</v>
      </c>
    </row>
    <row r="10" spans="1:9" s="14" customFormat="1" ht="12" customHeight="1" x14ac:dyDescent="0.3">
      <c r="A10" s="95"/>
      <c r="B10" s="37" t="s">
        <v>608</v>
      </c>
      <c r="C10" s="38" t="s">
        <v>17</v>
      </c>
      <c r="D10" s="33">
        <v>1</v>
      </c>
      <c r="E10" s="33"/>
      <c r="F10" s="33"/>
      <c r="G10" s="30">
        <v>1</v>
      </c>
      <c r="H10" s="226">
        <v>874</v>
      </c>
      <c r="I10" s="99">
        <f t="shared" ref="I10:I86" si="0">+G10*H10</f>
        <v>874</v>
      </c>
    </row>
    <row r="11" spans="1:9" s="14" customFormat="1" ht="12" customHeight="1" x14ac:dyDescent="0.3">
      <c r="A11" s="95"/>
      <c r="B11" s="37" t="s">
        <v>628</v>
      </c>
      <c r="C11" s="38" t="s">
        <v>17</v>
      </c>
      <c r="D11" s="33">
        <f>+D6+D7+D9+D10</f>
        <v>45</v>
      </c>
      <c r="E11" s="33">
        <f>+E6+E7+E9+E10</f>
        <v>16</v>
      </c>
      <c r="F11" s="33">
        <f>+F6+F7+F9+F10</f>
        <v>9</v>
      </c>
      <c r="G11" s="30">
        <f>+G6+G7+G9+G10+4</f>
        <v>37</v>
      </c>
      <c r="H11" s="226">
        <v>402.5</v>
      </c>
      <c r="I11" s="99">
        <f t="shared" si="0"/>
        <v>14892.5</v>
      </c>
    </row>
    <row r="12" spans="1:9" s="14" customFormat="1" ht="12" customHeight="1" x14ac:dyDescent="0.3">
      <c r="A12" s="95"/>
      <c r="B12" s="37"/>
      <c r="C12" s="38"/>
      <c r="D12" s="33"/>
      <c r="E12" s="33"/>
      <c r="F12" s="33"/>
      <c r="G12" s="30"/>
      <c r="H12" s="226">
        <v>0</v>
      </c>
      <c r="I12" s="99">
        <f t="shared" si="0"/>
        <v>0</v>
      </c>
    </row>
    <row r="13" spans="1:9" s="14" customFormat="1" ht="12" customHeight="1" x14ac:dyDescent="0.3">
      <c r="A13" s="95"/>
      <c r="B13" s="37" t="s">
        <v>635</v>
      </c>
      <c r="C13" s="38" t="s">
        <v>17</v>
      </c>
      <c r="D13" s="33">
        <v>1</v>
      </c>
      <c r="E13" s="33"/>
      <c r="F13" s="33"/>
      <c r="G13" s="30">
        <v>1</v>
      </c>
      <c r="H13" s="226">
        <v>1725</v>
      </c>
      <c r="I13" s="99">
        <f t="shared" si="0"/>
        <v>1725</v>
      </c>
    </row>
    <row r="14" spans="1:9" s="14" customFormat="1" ht="24" x14ac:dyDescent="0.3">
      <c r="A14" s="95"/>
      <c r="B14" s="37" t="s">
        <v>320</v>
      </c>
      <c r="C14" s="38" t="s">
        <v>17</v>
      </c>
      <c r="D14" s="33">
        <v>6</v>
      </c>
      <c r="E14" s="33">
        <v>7</v>
      </c>
      <c r="F14" s="33"/>
      <c r="G14" s="30">
        <v>2</v>
      </c>
      <c r="H14" s="226">
        <v>2300</v>
      </c>
      <c r="I14" s="99">
        <f t="shared" si="0"/>
        <v>4600</v>
      </c>
    </row>
    <row r="15" spans="1:9" s="14" customFormat="1" ht="12" customHeight="1" thickBot="1" x14ac:dyDescent="0.35">
      <c r="A15" s="110"/>
      <c r="B15" s="40"/>
      <c r="C15" s="38"/>
      <c r="D15" s="33"/>
      <c r="E15" s="33"/>
      <c r="F15" s="33"/>
      <c r="G15" s="30"/>
      <c r="H15" s="226">
        <v>0</v>
      </c>
      <c r="I15" s="99">
        <f t="shared" si="0"/>
        <v>0</v>
      </c>
    </row>
    <row r="16" spans="1:9" s="14" customFormat="1" ht="24" customHeight="1" thickBot="1" x14ac:dyDescent="0.35">
      <c r="A16" s="27">
        <v>2</v>
      </c>
      <c r="B16" s="28" t="s">
        <v>116</v>
      </c>
      <c r="C16" s="38"/>
      <c r="D16" s="33"/>
      <c r="E16" s="33"/>
      <c r="F16" s="33"/>
      <c r="G16" s="138"/>
      <c r="H16" s="237">
        <v>0</v>
      </c>
      <c r="I16" s="139">
        <f>SUBTOTAL(9,I17:I20)</f>
        <v>8188</v>
      </c>
    </row>
    <row r="17" spans="1:9" s="14" customFormat="1" ht="12" customHeight="1" x14ac:dyDescent="0.3">
      <c r="A17" s="95"/>
      <c r="B17" s="37" t="s">
        <v>566</v>
      </c>
      <c r="C17" s="38" t="s">
        <v>17</v>
      </c>
      <c r="D17" s="33">
        <v>3</v>
      </c>
      <c r="E17" s="33"/>
      <c r="F17" s="33"/>
      <c r="G17" s="30">
        <v>5</v>
      </c>
      <c r="H17" s="226">
        <v>92</v>
      </c>
      <c r="I17" s="99">
        <f t="shared" si="0"/>
        <v>460</v>
      </c>
    </row>
    <row r="18" spans="1:9" s="14" customFormat="1" ht="12" customHeight="1" x14ac:dyDescent="0.3">
      <c r="A18" s="95"/>
      <c r="B18" s="37" t="s">
        <v>567</v>
      </c>
      <c r="C18" s="35" t="s">
        <v>32</v>
      </c>
      <c r="D18" s="44">
        <v>10</v>
      </c>
      <c r="E18" s="44"/>
      <c r="F18" s="44"/>
      <c r="G18" s="30">
        <v>3</v>
      </c>
      <c r="H18" s="226">
        <v>483</v>
      </c>
      <c r="I18" s="99">
        <f t="shared" si="0"/>
        <v>1449</v>
      </c>
    </row>
    <row r="19" spans="1:9" s="14" customFormat="1" ht="12" customHeight="1" x14ac:dyDescent="0.3">
      <c r="A19" s="110"/>
      <c r="B19" s="37" t="s">
        <v>401</v>
      </c>
      <c r="C19" s="38" t="s">
        <v>17</v>
      </c>
      <c r="D19" s="33">
        <v>19</v>
      </c>
      <c r="E19" s="33"/>
      <c r="F19" s="33"/>
      <c r="G19" s="30">
        <f>12+1</f>
        <v>13</v>
      </c>
      <c r="H19" s="226">
        <v>483</v>
      </c>
      <c r="I19" s="99">
        <f t="shared" si="0"/>
        <v>6279</v>
      </c>
    </row>
    <row r="20" spans="1:9" s="14" customFormat="1" ht="12" customHeight="1" thickBot="1" x14ac:dyDescent="0.35">
      <c r="A20" s="110"/>
      <c r="B20" s="40"/>
      <c r="C20" s="38"/>
      <c r="D20" s="33"/>
      <c r="E20" s="33"/>
      <c r="F20" s="33"/>
      <c r="G20" s="30"/>
      <c r="H20" s="226">
        <v>0</v>
      </c>
      <c r="I20" s="99">
        <f t="shared" si="0"/>
        <v>0</v>
      </c>
    </row>
    <row r="21" spans="1:9" s="14" customFormat="1" ht="24" customHeight="1" thickBot="1" x14ac:dyDescent="0.35">
      <c r="A21" s="27">
        <v>3</v>
      </c>
      <c r="B21" s="28" t="s">
        <v>379</v>
      </c>
      <c r="C21" s="38"/>
      <c r="D21" s="33"/>
      <c r="E21" s="33"/>
      <c r="F21" s="33"/>
      <c r="G21" s="138"/>
      <c r="H21" s="237">
        <v>0</v>
      </c>
      <c r="I21" s="139">
        <f>SUBTOTAL(9,I22:I32)</f>
        <v>59019.199999999997</v>
      </c>
    </row>
    <row r="22" spans="1:9" s="14" customFormat="1" ht="12" customHeight="1" x14ac:dyDescent="0.3">
      <c r="A22" s="95"/>
      <c r="B22" s="37" t="s">
        <v>568</v>
      </c>
      <c r="C22" s="35" t="s">
        <v>15</v>
      </c>
      <c r="D22" s="44">
        <f>295*1.2</f>
        <v>354</v>
      </c>
      <c r="E22" s="44">
        <f>280*1.2</f>
        <v>336</v>
      </c>
      <c r="F22" s="44">
        <f>25*1.2</f>
        <v>30</v>
      </c>
      <c r="G22" s="30">
        <f>(298+(5.3*11))*1.2</f>
        <v>427.56</v>
      </c>
      <c r="H22" s="226">
        <v>57.5</v>
      </c>
      <c r="I22" s="99">
        <f t="shared" si="0"/>
        <v>24584.7</v>
      </c>
    </row>
    <row r="23" spans="1:9" s="14" customFormat="1" ht="12" customHeight="1" x14ac:dyDescent="0.3">
      <c r="A23" s="95"/>
      <c r="B23" s="37" t="s">
        <v>570</v>
      </c>
      <c r="C23" s="35" t="s">
        <v>32</v>
      </c>
      <c r="D23" s="44">
        <f>240/2</f>
        <v>120</v>
      </c>
      <c r="E23" s="44">
        <v>75</v>
      </c>
      <c r="F23" s="44"/>
      <c r="G23" s="30">
        <v>160</v>
      </c>
      <c r="H23" s="226">
        <v>51.8</v>
      </c>
      <c r="I23" s="99">
        <f t="shared" si="0"/>
        <v>8288</v>
      </c>
    </row>
    <row r="24" spans="1:9" s="14" customFormat="1" ht="12" customHeight="1" x14ac:dyDescent="0.3">
      <c r="A24" s="95"/>
      <c r="B24" s="37" t="s">
        <v>616</v>
      </c>
      <c r="C24" s="35" t="s">
        <v>17</v>
      </c>
      <c r="D24" s="44">
        <v>30</v>
      </c>
      <c r="E24" s="44">
        <v>5</v>
      </c>
      <c r="F24" s="44"/>
      <c r="G24" s="30">
        <v>25</v>
      </c>
      <c r="H24" s="226">
        <v>51.8</v>
      </c>
      <c r="I24" s="99">
        <f t="shared" si="0"/>
        <v>1295</v>
      </c>
    </row>
    <row r="25" spans="1:9" s="14" customFormat="1" ht="12" customHeight="1" x14ac:dyDescent="0.3">
      <c r="A25" s="95"/>
      <c r="B25" s="37" t="s">
        <v>569</v>
      </c>
      <c r="C25" s="35" t="s">
        <v>17</v>
      </c>
      <c r="D25" s="44">
        <f>15-2</f>
        <v>13</v>
      </c>
      <c r="E25" s="44"/>
      <c r="F25" s="44"/>
      <c r="G25" s="30">
        <v>12</v>
      </c>
      <c r="H25" s="226">
        <v>172.5</v>
      </c>
      <c r="I25" s="99">
        <f t="shared" si="0"/>
        <v>2070</v>
      </c>
    </row>
    <row r="26" spans="1:9" s="14" customFormat="1" ht="12" customHeight="1" x14ac:dyDescent="0.3">
      <c r="A26" s="95"/>
      <c r="B26" s="37" t="s">
        <v>636</v>
      </c>
      <c r="C26" s="35" t="s">
        <v>17</v>
      </c>
      <c r="D26" s="44">
        <f>D25+4</f>
        <v>17</v>
      </c>
      <c r="E26" s="30"/>
      <c r="F26" s="30">
        <f t="shared" ref="F26" si="1">+F8</f>
        <v>0</v>
      </c>
      <c r="G26" s="30"/>
      <c r="H26" s="226">
        <v>115</v>
      </c>
      <c r="I26" s="99">
        <f t="shared" si="0"/>
        <v>0</v>
      </c>
    </row>
    <row r="27" spans="1:9" s="14" customFormat="1" ht="12" customHeight="1" x14ac:dyDescent="0.3">
      <c r="A27" s="95"/>
      <c r="B27" s="37" t="s">
        <v>637</v>
      </c>
      <c r="C27" s="35" t="s">
        <v>32</v>
      </c>
      <c r="D27" s="44"/>
      <c r="E27" s="44"/>
      <c r="F27" s="44"/>
      <c r="G27" s="30">
        <v>131</v>
      </c>
      <c r="H27" s="226">
        <v>57.5</v>
      </c>
      <c r="I27" s="99">
        <f t="shared" si="0"/>
        <v>7532.5</v>
      </c>
    </row>
    <row r="28" spans="1:9" s="14" customFormat="1" ht="12" customHeight="1" x14ac:dyDescent="0.3">
      <c r="A28" s="95"/>
      <c r="B28" s="37" t="s">
        <v>399</v>
      </c>
      <c r="C28" s="35" t="s">
        <v>15</v>
      </c>
      <c r="D28" s="44">
        <f>4*2</f>
        <v>8</v>
      </c>
      <c r="E28" s="44">
        <f>6*2</f>
        <v>12</v>
      </c>
      <c r="F28" s="44"/>
      <c r="G28" s="30">
        <f>1.5+1.5+5*1.5*2</f>
        <v>18</v>
      </c>
      <c r="H28" s="226">
        <v>517.5</v>
      </c>
      <c r="I28" s="99">
        <f t="shared" si="0"/>
        <v>9315</v>
      </c>
    </row>
    <row r="29" spans="1:9" s="14" customFormat="1" ht="12" customHeight="1" x14ac:dyDescent="0.3">
      <c r="A29" s="111"/>
      <c r="B29" s="37" t="s">
        <v>400</v>
      </c>
      <c r="C29" s="38" t="s">
        <v>15</v>
      </c>
      <c r="D29" s="33">
        <f>+D28</f>
        <v>8</v>
      </c>
      <c r="E29" s="33">
        <f>6*2</f>
        <v>12</v>
      </c>
      <c r="F29" s="33"/>
      <c r="G29" s="30">
        <f>+G28</f>
        <v>18</v>
      </c>
      <c r="H29" s="226">
        <v>138</v>
      </c>
      <c r="I29" s="99">
        <f t="shared" si="0"/>
        <v>2484</v>
      </c>
    </row>
    <row r="30" spans="1:9" s="14" customFormat="1" ht="12" customHeight="1" x14ac:dyDescent="0.3">
      <c r="A30" s="95"/>
      <c r="B30" s="37" t="s">
        <v>609</v>
      </c>
      <c r="C30" s="35" t="s">
        <v>17</v>
      </c>
      <c r="D30" s="44">
        <v>4</v>
      </c>
      <c r="E30" s="44"/>
      <c r="F30" s="44"/>
      <c r="G30" s="30">
        <v>1</v>
      </c>
      <c r="H30" s="226">
        <v>575</v>
      </c>
      <c r="I30" s="99">
        <f t="shared" si="0"/>
        <v>575</v>
      </c>
    </row>
    <row r="31" spans="1:9" s="14" customFormat="1" ht="12" customHeight="1" x14ac:dyDescent="0.3">
      <c r="A31" s="111"/>
      <c r="B31" s="37" t="s">
        <v>39</v>
      </c>
      <c r="C31" s="38" t="s">
        <v>88</v>
      </c>
      <c r="D31" s="33">
        <v>0.5</v>
      </c>
      <c r="E31" s="33">
        <v>0.25</v>
      </c>
      <c r="F31" s="33">
        <v>0.25</v>
      </c>
      <c r="G31" s="30">
        <v>1</v>
      </c>
      <c r="H31" s="226">
        <v>2875</v>
      </c>
      <c r="I31" s="99">
        <f t="shared" si="0"/>
        <v>2875</v>
      </c>
    </row>
    <row r="32" spans="1:9" s="14" customFormat="1" ht="12" customHeight="1" thickBot="1" x14ac:dyDescent="0.35">
      <c r="A32" s="95"/>
      <c r="B32" s="37"/>
      <c r="C32" s="35"/>
      <c r="D32" s="44"/>
      <c r="E32" s="44"/>
      <c r="F32" s="44"/>
      <c r="G32" s="30"/>
      <c r="H32" s="226">
        <v>0</v>
      </c>
      <c r="I32" s="99">
        <f t="shared" si="0"/>
        <v>0</v>
      </c>
    </row>
    <row r="33" spans="1:9" s="14" customFormat="1" ht="24" customHeight="1" thickBot="1" x14ac:dyDescent="0.35">
      <c r="A33" s="27">
        <v>4</v>
      </c>
      <c r="B33" s="28" t="s">
        <v>31</v>
      </c>
      <c r="C33" s="38"/>
      <c r="D33" s="33"/>
      <c r="E33" s="33"/>
      <c r="F33" s="33"/>
      <c r="G33" s="138"/>
      <c r="H33" s="237">
        <v>0</v>
      </c>
      <c r="I33" s="139">
        <f>SUBTOTAL(9,I34:I36)</f>
        <v>5070</v>
      </c>
    </row>
    <row r="34" spans="1:9" s="14" customFormat="1" ht="12" x14ac:dyDescent="0.3">
      <c r="A34" s="95"/>
      <c r="B34" s="34" t="s">
        <v>563</v>
      </c>
      <c r="C34" s="38" t="s">
        <v>88</v>
      </c>
      <c r="D34" s="33"/>
      <c r="E34" s="33"/>
      <c r="F34" s="33"/>
      <c r="G34" s="30">
        <v>1</v>
      </c>
      <c r="H34" s="226">
        <v>1150</v>
      </c>
      <c r="I34" s="99">
        <f t="shared" si="0"/>
        <v>1150</v>
      </c>
    </row>
    <row r="35" spans="1:9" s="14" customFormat="1" ht="12" x14ac:dyDescent="0.3">
      <c r="A35" s="95"/>
      <c r="B35" s="34" t="s">
        <v>564</v>
      </c>
      <c r="C35" s="38" t="s">
        <v>15</v>
      </c>
      <c r="D35" s="30">
        <v>953</v>
      </c>
      <c r="E35" s="33">
        <v>405</v>
      </c>
      <c r="F35" s="33">
        <v>152</v>
      </c>
      <c r="G35" s="30">
        <v>1120</v>
      </c>
      <c r="H35" s="226">
        <v>3.5</v>
      </c>
      <c r="I35" s="99">
        <f t="shared" si="0"/>
        <v>3920</v>
      </c>
    </row>
    <row r="36" spans="1:9" s="14" customFormat="1" ht="12" customHeight="1" thickBot="1" x14ac:dyDescent="0.35">
      <c r="A36" s="111"/>
      <c r="B36" s="28"/>
      <c r="C36" s="38"/>
      <c r="D36" s="30"/>
      <c r="E36" s="33"/>
      <c r="F36" s="33"/>
      <c r="G36" s="30"/>
      <c r="H36" s="226">
        <v>0</v>
      </c>
      <c r="I36" s="99">
        <f t="shared" si="0"/>
        <v>0</v>
      </c>
    </row>
    <row r="37" spans="1:9" s="14" customFormat="1" ht="24" customHeight="1" thickBot="1" x14ac:dyDescent="0.35">
      <c r="A37" s="27">
        <v>5</v>
      </c>
      <c r="B37" s="28" t="s">
        <v>800</v>
      </c>
      <c r="C37" s="38"/>
      <c r="D37" s="33"/>
      <c r="E37" s="33"/>
      <c r="F37" s="33"/>
      <c r="G37" s="138"/>
      <c r="H37" s="237">
        <v>0</v>
      </c>
      <c r="I37" s="139">
        <f>SUBTOTAL(9,I38:I82)</f>
        <v>88033</v>
      </c>
    </row>
    <row r="38" spans="1:9" s="14" customFormat="1" ht="12" x14ac:dyDescent="0.3">
      <c r="A38" s="95"/>
      <c r="B38" s="40" t="s">
        <v>780</v>
      </c>
      <c r="C38" s="38"/>
      <c r="D38" s="33"/>
      <c r="E38" s="33"/>
      <c r="F38" s="33"/>
      <c r="G38" s="30"/>
      <c r="H38" s="226">
        <v>0</v>
      </c>
      <c r="I38" s="99"/>
    </row>
    <row r="39" spans="1:9" s="14" customFormat="1" ht="12" x14ac:dyDescent="0.3">
      <c r="A39" s="95"/>
      <c r="B39" s="34" t="s">
        <v>781</v>
      </c>
      <c r="C39" s="38" t="s">
        <v>501</v>
      </c>
      <c r="D39" s="33"/>
      <c r="E39" s="33"/>
      <c r="F39" s="33"/>
      <c r="G39" s="30">
        <v>6</v>
      </c>
      <c r="H39" s="226">
        <v>287.5</v>
      </c>
      <c r="I39" s="99">
        <f t="shared" ref="I39:I40" si="2">G39*H39</f>
        <v>1725</v>
      </c>
    </row>
    <row r="40" spans="1:9" s="14" customFormat="1" ht="12" x14ac:dyDescent="0.3">
      <c r="A40" s="95"/>
      <c r="B40" s="34" t="s">
        <v>782</v>
      </c>
      <c r="C40" s="38" t="s">
        <v>17</v>
      </c>
      <c r="D40" s="33"/>
      <c r="E40" s="33"/>
      <c r="F40" s="33"/>
      <c r="G40" s="30">
        <v>1</v>
      </c>
      <c r="H40" s="226">
        <v>575</v>
      </c>
      <c r="I40" s="99">
        <f t="shared" si="2"/>
        <v>575</v>
      </c>
    </row>
    <row r="41" spans="1:9" s="14" customFormat="1" ht="12" x14ac:dyDescent="0.3">
      <c r="A41" s="95"/>
      <c r="B41" s="34" t="s">
        <v>629</v>
      </c>
      <c r="C41" s="38" t="s">
        <v>17</v>
      </c>
      <c r="D41" s="33">
        <v>1</v>
      </c>
      <c r="E41" s="33">
        <v>1</v>
      </c>
      <c r="F41" s="33"/>
      <c r="G41" s="30">
        <f>1+1</f>
        <v>2</v>
      </c>
      <c r="H41" s="226">
        <v>1725</v>
      </c>
      <c r="I41" s="99">
        <f>G41*H41</f>
        <v>3450</v>
      </c>
    </row>
    <row r="42" spans="1:9" s="14" customFormat="1" ht="12" customHeight="1" x14ac:dyDescent="0.3">
      <c r="A42" s="95"/>
      <c r="B42" s="37" t="s">
        <v>783</v>
      </c>
      <c r="C42" s="35" t="s">
        <v>17</v>
      </c>
      <c r="D42" s="44"/>
      <c r="E42" s="44"/>
      <c r="F42" s="44"/>
      <c r="G42" s="30">
        <f>1+2+4</f>
        <v>7</v>
      </c>
      <c r="H42" s="226">
        <v>402.5</v>
      </c>
      <c r="I42" s="99">
        <f t="shared" ref="I42:I47" si="3">G42*H42</f>
        <v>2817.5</v>
      </c>
    </row>
    <row r="43" spans="1:9" s="14" customFormat="1" ht="12" x14ac:dyDescent="0.3">
      <c r="A43" s="95"/>
      <c r="B43" s="34" t="s">
        <v>802</v>
      </c>
      <c r="C43" s="38" t="s">
        <v>17</v>
      </c>
      <c r="D43" s="33"/>
      <c r="E43" s="33"/>
      <c r="F43" s="33"/>
      <c r="G43" s="30">
        <f>1+2</f>
        <v>3</v>
      </c>
      <c r="H43" s="226">
        <v>575</v>
      </c>
      <c r="I43" s="99">
        <f t="shared" si="3"/>
        <v>1725</v>
      </c>
    </row>
    <row r="44" spans="1:9" s="14" customFormat="1" ht="12" x14ac:dyDescent="0.3">
      <c r="A44" s="95"/>
      <c r="B44" s="34" t="s">
        <v>618</v>
      </c>
      <c r="C44" s="38" t="s">
        <v>17</v>
      </c>
      <c r="D44" s="33"/>
      <c r="E44" s="33"/>
      <c r="F44" s="33"/>
      <c r="G44" s="30">
        <v>1</v>
      </c>
      <c r="H44" s="226">
        <v>575</v>
      </c>
      <c r="I44" s="99">
        <f t="shared" si="3"/>
        <v>575</v>
      </c>
    </row>
    <row r="45" spans="1:9" s="14" customFormat="1" ht="12" customHeight="1" x14ac:dyDescent="0.3">
      <c r="A45" s="95"/>
      <c r="B45" s="37" t="s">
        <v>615</v>
      </c>
      <c r="C45" s="38" t="s">
        <v>32</v>
      </c>
      <c r="D45" s="33"/>
      <c r="E45" s="33"/>
      <c r="F45" s="33"/>
      <c r="G45" s="30">
        <v>1</v>
      </c>
      <c r="H45" s="226">
        <v>575</v>
      </c>
      <c r="I45" s="99">
        <f t="shared" si="3"/>
        <v>575</v>
      </c>
    </row>
    <row r="46" spans="1:9" s="14" customFormat="1" ht="12" x14ac:dyDescent="0.3">
      <c r="A46" s="95"/>
      <c r="B46" s="34" t="s">
        <v>619</v>
      </c>
      <c r="C46" s="38" t="s">
        <v>17</v>
      </c>
      <c r="D46" s="33"/>
      <c r="E46" s="33"/>
      <c r="F46" s="33"/>
      <c r="G46" s="30">
        <v>1</v>
      </c>
      <c r="H46" s="226">
        <v>575</v>
      </c>
      <c r="I46" s="99">
        <f t="shared" si="3"/>
        <v>575</v>
      </c>
    </row>
    <row r="47" spans="1:9" s="14" customFormat="1" ht="12" x14ac:dyDescent="0.3">
      <c r="A47" s="95"/>
      <c r="B47" s="34" t="s">
        <v>620</v>
      </c>
      <c r="C47" s="38" t="s">
        <v>17</v>
      </c>
      <c r="D47" s="33"/>
      <c r="E47" s="33"/>
      <c r="F47" s="33"/>
      <c r="G47" s="30">
        <v>1</v>
      </c>
      <c r="H47" s="226">
        <v>2875</v>
      </c>
      <c r="I47" s="99">
        <f t="shared" si="3"/>
        <v>2875</v>
      </c>
    </row>
    <row r="48" spans="1:9" s="14" customFormat="1" ht="12" x14ac:dyDescent="0.3">
      <c r="A48" s="95"/>
      <c r="B48" s="34" t="s">
        <v>638</v>
      </c>
      <c r="C48" s="38" t="s">
        <v>17</v>
      </c>
      <c r="D48" s="33"/>
      <c r="E48" s="33"/>
      <c r="F48" s="33"/>
      <c r="G48" s="30">
        <v>1</v>
      </c>
      <c r="H48" s="226">
        <v>1725</v>
      </c>
      <c r="I48" s="99">
        <f>G48*H48</f>
        <v>1725</v>
      </c>
    </row>
    <row r="49" spans="1:9" s="14" customFormat="1" ht="12" x14ac:dyDescent="0.3">
      <c r="A49" s="95"/>
      <c r="B49" s="34" t="s">
        <v>784</v>
      </c>
      <c r="C49" s="38" t="s">
        <v>88</v>
      </c>
      <c r="D49" s="33"/>
      <c r="E49" s="33"/>
      <c r="F49" s="33"/>
      <c r="G49" s="371">
        <v>1</v>
      </c>
      <c r="H49" s="369">
        <f>13800+2047.5</f>
        <v>15847.5</v>
      </c>
      <c r="I49" s="370">
        <f>G49*H49</f>
        <v>15847.5</v>
      </c>
    </row>
    <row r="50" spans="1:9" s="14" customFormat="1" ht="12" x14ac:dyDescent="0.3">
      <c r="A50" s="95"/>
      <c r="B50" s="440" t="s">
        <v>1083</v>
      </c>
      <c r="C50" s="38" t="s">
        <v>88</v>
      </c>
      <c r="D50" s="33"/>
      <c r="E50" s="33"/>
      <c r="F50" s="33"/>
      <c r="G50" s="371">
        <v>1</v>
      </c>
      <c r="H50" s="369">
        <v>9775</v>
      </c>
      <c r="I50" s="370">
        <f>G50*H50</f>
        <v>9775</v>
      </c>
    </row>
    <row r="51" spans="1:9" s="14" customFormat="1" ht="12" x14ac:dyDescent="0.3">
      <c r="A51" s="95"/>
      <c r="B51" s="34" t="s">
        <v>785</v>
      </c>
      <c r="C51" s="38" t="s">
        <v>88</v>
      </c>
      <c r="D51" s="33"/>
      <c r="E51" s="33"/>
      <c r="F51" s="33"/>
      <c r="G51" s="30">
        <v>6</v>
      </c>
      <c r="H51" s="226">
        <v>575</v>
      </c>
      <c r="I51" s="99">
        <f>G51*H51</f>
        <v>3450</v>
      </c>
    </row>
    <row r="52" spans="1:9" s="14" customFormat="1" ht="12" x14ac:dyDescent="0.3">
      <c r="A52" s="95"/>
      <c r="B52" s="34"/>
      <c r="C52" s="38" t="s">
        <v>88</v>
      </c>
      <c r="D52" s="33"/>
      <c r="E52" s="33"/>
      <c r="F52" s="33"/>
      <c r="G52" s="30"/>
      <c r="H52" s="226"/>
      <c r="I52" s="99"/>
    </row>
    <row r="53" spans="1:9" s="14" customFormat="1" ht="12" x14ac:dyDescent="0.3">
      <c r="A53" s="95"/>
      <c r="B53" s="40" t="s">
        <v>786</v>
      </c>
      <c r="C53" s="38"/>
      <c r="D53" s="33"/>
      <c r="E53" s="33"/>
      <c r="F53" s="33"/>
      <c r="G53" s="30"/>
      <c r="H53" s="226">
        <v>0</v>
      </c>
      <c r="I53" s="99"/>
    </row>
    <row r="54" spans="1:9" s="14" customFormat="1" ht="12" x14ac:dyDescent="0.3">
      <c r="A54" s="95"/>
      <c r="B54" s="37" t="s">
        <v>787</v>
      </c>
      <c r="C54" s="38" t="s">
        <v>88</v>
      </c>
      <c r="D54" s="33"/>
      <c r="E54" s="33">
        <v>1</v>
      </c>
      <c r="F54" s="33"/>
      <c r="G54" s="30"/>
      <c r="H54" s="226">
        <v>3450</v>
      </c>
      <c r="I54" s="99">
        <f>G54*H54</f>
        <v>0</v>
      </c>
    </row>
    <row r="55" spans="1:9" s="14" customFormat="1" ht="12" customHeight="1" x14ac:dyDescent="0.3">
      <c r="A55" s="95"/>
      <c r="B55" s="37" t="s">
        <v>402</v>
      </c>
      <c r="C55" s="38" t="s">
        <v>88</v>
      </c>
      <c r="D55" s="33"/>
      <c r="E55" s="33"/>
      <c r="F55" s="33"/>
      <c r="G55" s="30">
        <v>1</v>
      </c>
      <c r="H55" s="226">
        <v>1725</v>
      </c>
      <c r="I55" s="99">
        <f>+G55*H55</f>
        <v>1725</v>
      </c>
    </row>
    <row r="56" spans="1:9" s="14" customFormat="1" ht="12" customHeight="1" x14ac:dyDescent="0.3">
      <c r="A56" s="95"/>
      <c r="B56" s="37" t="s">
        <v>788</v>
      </c>
      <c r="C56" s="38" t="s">
        <v>88</v>
      </c>
      <c r="D56" s="33"/>
      <c r="E56" s="33"/>
      <c r="F56" s="33"/>
      <c r="G56" s="30">
        <v>1</v>
      </c>
      <c r="H56" s="226">
        <v>3450</v>
      </c>
      <c r="I56" s="99">
        <f>G56*H56</f>
        <v>3450</v>
      </c>
    </row>
    <row r="57" spans="1:9" s="14" customFormat="1" ht="12" customHeight="1" x14ac:dyDescent="0.3">
      <c r="A57" s="95"/>
      <c r="B57" s="37" t="s">
        <v>403</v>
      </c>
      <c r="C57" s="38" t="s">
        <v>88</v>
      </c>
      <c r="D57" s="33"/>
      <c r="E57" s="33"/>
      <c r="F57" s="33"/>
      <c r="G57" s="30">
        <v>1</v>
      </c>
      <c r="H57" s="226">
        <v>1725</v>
      </c>
      <c r="I57" s="99">
        <f>G57*H57</f>
        <v>1725</v>
      </c>
    </row>
    <row r="58" spans="1:9" s="14" customFormat="1" ht="12" customHeight="1" x14ac:dyDescent="0.3">
      <c r="A58" s="95"/>
      <c r="B58" s="37" t="s">
        <v>610</v>
      </c>
      <c r="C58" s="38" t="s">
        <v>32</v>
      </c>
      <c r="D58" s="33">
        <f>3+3+3+2+1.5</f>
        <v>12.5</v>
      </c>
      <c r="E58" s="33">
        <v>2.5</v>
      </c>
      <c r="F58" s="33"/>
      <c r="G58" s="30">
        <v>3</v>
      </c>
      <c r="H58" s="226">
        <v>402.5</v>
      </c>
      <c r="I58" s="99">
        <f t="shared" ref="I58:I81" si="4">G58*H58</f>
        <v>1207.5</v>
      </c>
    </row>
    <row r="59" spans="1:9" s="14" customFormat="1" ht="12" customHeight="1" x14ac:dyDescent="0.3">
      <c r="A59" s="95"/>
      <c r="B59" s="37" t="s">
        <v>611</v>
      </c>
      <c r="C59" s="38" t="s">
        <v>32</v>
      </c>
      <c r="D59" s="33">
        <f>3+3+3+2+1.5</f>
        <v>12.5</v>
      </c>
      <c r="E59" s="33">
        <v>2.5</v>
      </c>
      <c r="F59" s="33"/>
      <c r="G59" s="30">
        <v>3</v>
      </c>
      <c r="H59" s="226">
        <v>287.5</v>
      </c>
      <c r="I59" s="99">
        <f t="shared" si="4"/>
        <v>862.5</v>
      </c>
    </row>
    <row r="60" spans="1:9" s="14" customFormat="1" ht="12" customHeight="1" x14ac:dyDescent="0.3">
      <c r="A60" s="95"/>
      <c r="B60" s="37" t="s">
        <v>398</v>
      </c>
      <c r="C60" s="38" t="s">
        <v>32</v>
      </c>
      <c r="D60" s="33">
        <f>3+2</f>
        <v>5</v>
      </c>
      <c r="E60" s="33"/>
      <c r="F60" s="33"/>
      <c r="G60" s="30">
        <v>3</v>
      </c>
      <c r="H60" s="226">
        <v>345</v>
      </c>
      <c r="I60" s="99">
        <f t="shared" si="4"/>
        <v>1035</v>
      </c>
    </row>
    <row r="61" spans="1:9" s="14" customFormat="1" ht="12" customHeight="1" x14ac:dyDescent="0.3">
      <c r="A61" s="95"/>
      <c r="B61" s="37" t="s">
        <v>615</v>
      </c>
      <c r="C61" s="38" t="s">
        <v>32</v>
      </c>
      <c r="D61" s="33">
        <f>3+3+1.5</f>
        <v>7.5</v>
      </c>
      <c r="E61" s="33">
        <v>2.5</v>
      </c>
      <c r="F61" s="33"/>
      <c r="G61" s="30">
        <f>5+3</f>
        <v>8</v>
      </c>
      <c r="H61" s="226">
        <v>575</v>
      </c>
      <c r="I61" s="99">
        <f>G61*H61</f>
        <v>4600</v>
      </c>
    </row>
    <row r="62" spans="1:9" s="14" customFormat="1" ht="12" customHeight="1" x14ac:dyDescent="0.3">
      <c r="A62" s="95"/>
      <c r="B62" s="37" t="s">
        <v>121</v>
      </c>
      <c r="C62" s="38" t="s">
        <v>17</v>
      </c>
      <c r="D62" s="33"/>
      <c r="E62" s="33">
        <v>1</v>
      </c>
      <c r="F62" s="33">
        <v>1</v>
      </c>
      <c r="G62" s="30">
        <v>2</v>
      </c>
      <c r="H62" s="226">
        <v>57.5</v>
      </c>
      <c r="I62" s="99">
        <f t="shared" si="4"/>
        <v>115</v>
      </c>
    </row>
    <row r="63" spans="1:9" s="14" customFormat="1" ht="12" customHeight="1" x14ac:dyDescent="0.3">
      <c r="A63" s="95"/>
      <c r="B63" s="37" t="s">
        <v>122</v>
      </c>
      <c r="C63" s="38" t="s">
        <v>17</v>
      </c>
      <c r="D63" s="44"/>
      <c r="E63" s="44">
        <v>1</v>
      </c>
      <c r="F63" s="44">
        <v>1</v>
      </c>
      <c r="G63" s="30">
        <v>2</v>
      </c>
      <c r="H63" s="226">
        <v>57.5</v>
      </c>
      <c r="I63" s="99">
        <f t="shared" si="4"/>
        <v>115</v>
      </c>
    </row>
    <row r="64" spans="1:9" s="14" customFormat="1" ht="12" customHeight="1" x14ac:dyDescent="0.3">
      <c r="A64" s="95"/>
      <c r="B64" s="37" t="s">
        <v>571</v>
      </c>
      <c r="C64" s="35" t="s">
        <v>17</v>
      </c>
      <c r="D64" s="44">
        <f>19+4</f>
        <v>23</v>
      </c>
      <c r="E64" s="44">
        <v>3</v>
      </c>
      <c r="F64" s="44"/>
      <c r="G64" s="30"/>
      <c r="H64" s="226">
        <v>172.5</v>
      </c>
      <c r="I64" s="99">
        <f t="shared" si="4"/>
        <v>0</v>
      </c>
    </row>
    <row r="65" spans="1:9" s="14" customFormat="1" ht="12" x14ac:dyDescent="0.3">
      <c r="A65" s="95"/>
      <c r="B65" s="34" t="s">
        <v>621</v>
      </c>
      <c r="C65" s="38" t="s">
        <v>17</v>
      </c>
      <c r="D65" s="33">
        <f>1+2+2+2+1</f>
        <v>8</v>
      </c>
      <c r="E65" s="33">
        <v>2</v>
      </c>
      <c r="F65" s="33"/>
      <c r="G65" s="30">
        <f>2+1</f>
        <v>3</v>
      </c>
      <c r="H65" s="226">
        <v>402.5</v>
      </c>
      <c r="I65" s="99">
        <f t="shared" si="4"/>
        <v>1207.5</v>
      </c>
    </row>
    <row r="66" spans="1:9" s="14" customFormat="1" ht="12" x14ac:dyDescent="0.3">
      <c r="A66" s="95"/>
      <c r="B66" s="34" t="s">
        <v>622</v>
      </c>
      <c r="C66" s="38" t="s">
        <v>32</v>
      </c>
      <c r="D66" s="33"/>
      <c r="E66" s="33"/>
      <c r="F66" s="33"/>
      <c r="G66" s="30">
        <f>5+6</f>
        <v>11</v>
      </c>
      <c r="H66" s="226">
        <v>287.5</v>
      </c>
      <c r="I66" s="99">
        <f t="shared" si="4"/>
        <v>3162.5</v>
      </c>
    </row>
    <row r="67" spans="1:9" s="14" customFormat="1" ht="12" x14ac:dyDescent="0.3">
      <c r="A67" s="95"/>
      <c r="B67" s="34" t="s">
        <v>627</v>
      </c>
      <c r="C67" s="38" t="s">
        <v>17</v>
      </c>
      <c r="D67" s="33"/>
      <c r="E67" s="33"/>
      <c r="F67" s="33"/>
      <c r="G67" s="30">
        <f>40+2+16+2</f>
        <v>60</v>
      </c>
      <c r="H67" s="226">
        <v>23</v>
      </c>
      <c r="I67" s="99">
        <f t="shared" si="4"/>
        <v>1380</v>
      </c>
    </row>
    <row r="68" spans="1:9" s="14" customFormat="1" ht="12" x14ac:dyDescent="0.3">
      <c r="A68" s="95"/>
      <c r="B68" s="34" t="s">
        <v>626</v>
      </c>
      <c r="C68" s="38" t="s">
        <v>17</v>
      </c>
      <c r="D68" s="33"/>
      <c r="E68" s="33"/>
      <c r="F68" s="33"/>
      <c r="G68" s="30">
        <v>6</v>
      </c>
      <c r="H68" s="226">
        <v>23</v>
      </c>
      <c r="I68" s="99">
        <f t="shared" si="4"/>
        <v>138</v>
      </c>
    </row>
    <row r="69" spans="1:9" s="14" customFormat="1" ht="12" x14ac:dyDescent="0.3">
      <c r="A69" s="95"/>
      <c r="B69" s="34"/>
      <c r="C69" s="38"/>
      <c r="D69" s="33"/>
      <c r="E69" s="33"/>
      <c r="F69" s="33"/>
      <c r="G69" s="30"/>
      <c r="H69" s="226"/>
      <c r="I69" s="99"/>
    </row>
    <row r="70" spans="1:9" s="14" customFormat="1" ht="12" x14ac:dyDescent="0.3">
      <c r="A70" s="95"/>
      <c r="B70" s="40" t="s">
        <v>801</v>
      </c>
      <c r="C70" s="38"/>
      <c r="D70" s="33"/>
      <c r="E70" s="33"/>
      <c r="F70" s="33"/>
      <c r="G70" s="30"/>
      <c r="H70" s="226">
        <v>0</v>
      </c>
      <c r="I70" s="99"/>
    </row>
    <row r="71" spans="1:9" s="14" customFormat="1" ht="12" x14ac:dyDescent="0.3">
      <c r="A71" s="95"/>
      <c r="B71" s="34" t="s">
        <v>617</v>
      </c>
      <c r="C71" s="38" t="s">
        <v>17</v>
      </c>
      <c r="D71" s="33">
        <v>4</v>
      </c>
      <c r="E71" s="33"/>
      <c r="F71" s="33"/>
      <c r="G71" s="30">
        <v>3</v>
      </c>
      <c r="H71" s="226">
        <v>575</v>
      </c>
      <c r="I71" s="99">
        <f t="shared" ref="I71:I73" si="5">G71*H71</f>
        <v>1725</v>
      </c>
    </row>
    <row r="72" spans="1:9" s="14" customFormat="1" ht="12" x14ac:dyDescent="0.3">
      <c r="A72" s="95"/>
      <c r="B72" s="34" t="s">
        <v>623</v>
      </c>
      <c r="C72" s="38" t="s">
        <v>17</v>
      </c>
      <c r="D72" s="33">
        <v>4</v>
      </c>
      <c r="E72" s="33"/>
      <c r="F72" s="33"/>
      <c r="G72" s="30">
        <v>1</v>
      </c>
      <c r="H72" s="226">
        <v>575</v>
      </c>
      <c r="I72" s="99">
        <f t="shared" si="5"/>
        <v>575</v>
      </c>
    </row>
    <row r="73" spans="1:9" s="14" customFormat="1" ht="12" x14ac:dyDescent="0.3">
      <c r="A73" s="95"/>
      <c r="B73" s="34" t="s">
        <v>789</v>
      </c>
      <c r="C73" s="38" t="s">
        <v>17</v>
      </c>
      <c r="D73" s="33"/>
      <c r="E73" s="33"/>
      <c r="F73" s="33"/>
      <c r="G73" s="30">
        <v>1</v>
      </c>
      <c r="H73" s="226">
        <v>575</v>
      </c>
      <c r="I73" s="99">
        <f t="shared" si="5"/>
        <v>575</v>
      </c>
    </row>
    <row r="74" spans="1:9" s="14" customFormat="1" ht="12" x14ac:dyDescent="0.3">
      <c r="A74" s="95"/>
      <c r="B74" s="34"/>
      <c r="C74" s="38"/>
      <c r="D74" s="33"/>
      <c r="E74" s="33"/>
      <c r="F74" s="33"/>
      <c r="G74" s="30"/>
      <c r="H74" s="226"/>
      <c r="I74" s="99"/>
    </row>
    <row r="75" spans="1:9" s="14" customFormat="1" ht="12" x14ac:dyDescent="0.3">
      <c r="A75" s="95"/>
      <c r="B75" s="40" t="s">
        <v>790</v>
      </c>
      <c r="C75" s="38"/>
      <c r="D75" s="33"/>
      <c r="E75" s="33"/>
      <c r="F75" s="33"/>
      <c r="G75" s="30"/>
      <c r="H75" s="226">
        <v>0</v>
      </c>
      <c r="I75" s="99"/>
    </row>
    <row r="76" spans="1:9" s="14" customFormat="1" ht="12" x14ac:dyDescent="0.3">
      <c r="A76" s="95"/>
      <c r="B76" s="34" t="s">
        <v>624</v>
      </c>
      <c r="C76" s="38" t="s">
        <v>17</v>
      </c>
      <c r="D76" s="33"/>
      <c r="E76" s="33"/>
      <c r="F76" s="33"/>
      <c r="G76" s="30">
        <v>9</v>
      </c>
      <c r="H76" s="226">
        <v>287.5</v>
      </c>
      <c r="I76" s="99">
        <f>G76*H76</f>
        <v>2587.5</v>
      </c>
    </row>
    <row r="77" spans="1:9" s="14" customFormat="1" ht="12" x14ac:dyDescent="0.3">
      <c r="A77" s="95"/>
      <c r="B77" s="34" t="s">
        <v>612</v>
      </c>
      <c r="C77" s="38" t="s">
        <v>17</v>
      </c>
      <c r="D77" s="33">
        <f>15-2</f>
        <v>13</v>
      </c>
      <c r="E77" s="33"/>
      <c r="F77" s="33"/>
      <c r="G77" s="30">
        <f>9+1+1</f>
        <v>11</v>
      </c>
      <c r="H77" s="226">
        <v>517.5</v>
      </c>
      <c r="I77" s="99">
        <f>G77*H77</f>
        <v>5692.5</v>
      </c>
    </row>
    <row r="78" spans="1:9" s="14" customFormat="1" ht="12" x14ac:dyDescent="0.3">
      <c r="A78" s="95"/>
      <c r="B78" s="34" t="s">
        <v>613</v>
      </c>
      <c r="C78" s="38" t="s">
        <v>17</v>
      </c>
      <c r="D78" s="33">
        <f>15-2</f>
        <v>13</v>
      </c>
      <c r="E78" s="33"/>
      <c r="F78" s="33"/>
      <c r="G78" s="30">
        <f>9+1</f>
        <v>10</v>
      </c>
      <c r="H78" s="226">
        <v>345</v>
      </c>
      <c r="I78" s="99">
        <f t="shared" ref="I78" si="6">G78*H78</f>
        <v>3450</v>
      </c>
    </row>
    <row r="79" spans="1:9" s="14" customFormat="1" ht="12" x14ac:dyDescent="0.3">
      <c r="A79" s="95"/>
      <c r="B79" s="34" t="s">
        <v>614</v>
      </c>
      <c r="C79" s="38" t="s">
        <v>17</v>
      </c>
      <c r="D79" s="33">
        <f>15-2</f>
        <v>13</v>
      </c>
      <c r="E79" s="33"/>
      <c r="F79" s="33"/>
      <c r="G79" s="30"/>
      <c r="H79" s="226">
        <v>402.5</v>
      </c>
      <c r="I79" s="99">
        <f t="shared" si="4"/>
        <v>0</v>
      </c>
    </row>
    <row r="80" spans="1:9" s="14" customFormat="1" ht="12" customHeight="1" x14ac:dyDescent="0.3">
      <c r="A80" s="95"/>
      <c r="B80" s="37" t="s">
        <v>783</v>
      </c>
      <c r="C80" s="35" t="s">
        <v>17</v>
      </c>
      <c r="D80" s="44"/>
      <c r="E80" s="44"/>
      <c r="F80" s="44"/>
      <c r="G80" s="30">
        <f>9+1+1</f>
        <v>11</v>
      </c>
      <c r="H80" s="226">
        <v>402.5</v>
      </c>
      <c r="I80" s="99">
        <f t="shared" si="4"/>
        <v>4427.5</v>
      </c>
    </row>
    <row r="81" spans="1:13" s="14" customFormat="1" ht="12" x14ac:dyDescent="0.3">
      <c r="A81" s="95"/>
      <c r="B81" s="34" t="s">
        <v>625</v>
      </c>
      <c r="C81" s="38" t="s">
        <v>17</v>
      </c>
      <c r="D81" s="33"/>
      <c r="E81" s="33"/>
      <c r="F81" s="33"/>
      <c r="G81" s="30">
        <v>9</v>
      </c>
      <c r="H81" s="226">
        <v>287.5</v>
      </c>
      <c r="I81" s="99">
        <f t="shared" si="4"/>
        <v>2587.5</v>
      </c>
    </row>
    <row r="82" spans="1:13" s="14" customFormat="1" ht="12" customHeight="1" thickBot="1" x14ac:dyDescent="0.35">
      <c r="A82" s="95"/>
      <c r="B82" s="37"/>
      <c r="C82" s="35"/>
      <c r="D82" s="44"/>
      <c r="E82" s="44"/>
      <c r="F82" s="44"/>
      <c r="G82" s="30"/>
      <c r="H82" s="226">
        <v>0</v>
      </c>
      <c r="I82" s="99">
        <f t="shared" ref="I82" si="7">+G82*H82</f>
        <v>0</v>
      </c>
    </row>
    <row r="83" spans="1:13" s="14" customFormat="1" ht="24" customHeight="1" thickBot="1" x14ac:dyDescent="0.35">
      <c r="A83" s="27">
        <v>6</v>
      </c>
      <c r="B83" s="28" t="s">
        <v>791</v>
      </c>
      <c r="C83" s="38"/>
      <c r="D83" s="33"/>
      <c r="E83" s="33"/>
      <c r="F83" s="33"/>
      <c r="G83" s="138"/>
      <c r="H83" s="237">
        <v>0</v>
      </c>
      <c r="I83" s="139">
        <f>SUBTOTAL(9,I84:I85)</f>
        <v>6578</v>
      </c>
    </row>
    <row r="84" spans="1:13" s="14" customFormat="1" ht="12" x14ac:dyDescent="0.3">
      <c r="A84" s="95"/>
      <c r="B84" s="34" t="s">
        <v>250</v>
      </c>
      <c r="C84" s="38" t="s">
        <v>88</v>
      </c>
      <c r="D84" s="33"/>
      <c r="E84" s="33"/>
      <c r="F84" s="33"/>
      <c r="G84" s="88"/>
      <c r="H84" s="340">
        <v>8912.7999999999993</v>
      </c>
      <c r="I84" s="99">
        <f t="shared" ref="I84:I85" si="8">+G84*H84</f>
        <v>0</v>
      </c>
    </row>
    <row r="85" spans="1:13" s="14" customFormat="1" ht="12" x14ac:dyDescent="0.3">
      <c r="A85" s="95"/>
      <c r="B85" s="34" t="s">
        <v>792</v>
      </c>
      <c r="C85" s="38" t="s">
        <v>88</v>
      </c>
      <c r="D85" s="30"/>
      <c r="E85" s="33"/>
      <c r="F85" s="33"/>
      <c r="G85" s="30">
        <v>1</v>
      </c>
      <c r="H85" s="226">
        <v>6578</v>
      </c>
      <c r="I85" s="99">
        <f t="shared" si="8"/>
        <v>6578</v>
      </c>
    </row>
    <row r="86" spans="1:13" ht="12" customHeight="1" thickBot="1" x14ac:dyDescent="0.35">
      <c r="A86" s="247"/>
      <c r="B86" s="248"/>
      <c r="C86" s="249"/>
      <c r="D86" s="299"/>
      <c r="E86" s="299"/>
      <c r="F86" s="299"/>
      <c r="G86" s="250"/>
      <c r="H86" s="251"/>
      <c r="I86" s="99">
        <f t="shared" si="0"/>
        <v>0</v>
      </c>
    </row>
    <row r="87" spans="1:13" ht="15" customHeight="1" thickTop="1" thickBot="1" x14ac:dyDescent="0.35">
      <c r="A87" s="252"/>
      <c r="B87" s="253"/>
      <c r="C87" s="254"/>
      <c r="D87" s="300"/>
      <c r="E87" s="300"/>
      <c r="F87" s="300"/>
      <c r="G87" s="255"/>
      <c r="H87" s="226"/>
      <c r="I87" s="256"/>
    </row>
    <row r="88" spans="1:13" s="14" customFormat="1" ht="15" customHeight="1" thickBot="1" x14ac:dyDescent="0.35">
      <c r="A88" s="252"/>
      <c r="B88" s="257" t="s">
        <v>237</v>
      </c>
      <c r="C88" s="258"/>
      <c r="D88" s="301"/>
      <c r="E88" s="301"/>
      <c r="F88" s="301"/>
      <c r="G88" s="259"/>
      <c r="H88" s="237"/>
      <c r="I88" s="260">
        <f>SUBTOTAL(9,I4:I86)</f>
        <v>221363.7</v>
      </c>
      <c r="M88" s="372"/>
    </row>
    <row r="89" spans="1:13" s="14" customFormat="1" ht="15" customHeight="1" thickBot="1" x14ac:dyDescent="0.35">
      <c r="A89" s="252"/>
      <c r="B89" s="257"/>
      <c r="C89" s="258"/>
      <c r="D89" s="301"/>
      <c r="E89" s="301"/>
      <c r="F89" s="301"/>
      <c r="G89" s="259"/>
      <c r="H89" s="237"/>
      <c r="I89" s="227"/>
    </row>
    <row r="90" spans="1:13" s="14" customFormat="1" ht="15" customHeight="1" thickBot="1" x14ac:dyDescent="0.35">
      <c r="A90" s="252"/>
      <c r="B90" s="257" t="s">
        <v>393</v>
      </c>
      <c r="C90" s="258"/>
      <c r="D90" s="301"/>
      <c r="E90" s="301"/>
      <c r="F90" s="301"/>
      <c r="G90" s="259"/>
      <c r="H90" s="237"/>
      <c r="I90" s="260">
        <f>+I88*0.2</f>
        <v>44272.740000000005</v>
      </c>
    </row>
    <row r="91" spans="1:13" s="14" customFormat="1" ht="15" customHeight="1" thickBot="1" x14ac:dyDescent="0.35">
      <c r="A91" s="252"/>
      <c r="B91" s="257"/>
      <c r="C91" s="258"/>
      <c r="D91" s="301"/>
      <c r="E91" s="301"/>
      <c r="F91" s="301"/>
      <c r="G91" s="259"/>
      <c r="H91" s="237"/>
      <c r="I91" s="227"/>
    </row>
    <row r="92" spans="1:13" s="14" customFormat="1" ht="15" customHeight="1" thickBot="1" x14ac:dyDescent="0.35">
      <c r="A92" s="261"/>
      <c r="B92" s="262" t="s">
        <v>12</v>
      </c>
      <c r="C92" s="263"/>
      <c r="D92" s="302"/>
      <c r="E92" s="302"/>
      <c r="F92" s="302"/>
      <c r="G92" s="264"/>
      <c r="H92" s="265"/>
      <c r="I92" s="260">
        <f>I88+I90</f>
        <v>265636.44</v>
      </c>
    </row>
    <row r="93" spans="1:13" ht="12" x14ac:dyDescent="0.3">
      <c r="A93" s="69"/>
      <c r="B93" s="70"/>
      <c r="C93" s="69"/>
      <c r="D93" s="69"/>
      <c r="E93" s="69"/>
      <c r="F93" s="69"/>
      <c r="G93" s="70"/>
      <c r="H93" s="70"/>
      <c r="I93" s="70"/>
    </row>
  </sheetData>
  <mergeCells count="4">
    <mergeCell ref="B1:B2"/>
    <mergeCell ref="G2:I2"/>
    <mergeCell ref="A3:B3"/>
    <mergeCell ref="G1:I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2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B20CD-05C1-46EB-97A9-A2458FB8BDE4}">
  <sheetPr>
    <tabColor rgb="FF92D050"/>
    <pageSetUpPr fitToPage="1"/>
  </sheetPr>
  <dimension ref="A1:M58"/>
  <sheetViews>
    <sheetView showZeros="0" view="pageBreakPreview" zoomScaleNormal="100" zoomScaleSheetLayoutView="100" workbookViewId="0">
      <pane xSplit="3" ySplit="3" topLeftCell="D13" activePane="bottomRight" state="frozen"/>
      <selection activeCell="H3" sqref="H1:I1048576"/>
      <selection pane="topRight" activeCell="H3" sqref="H1:I1048576"/>
      <selection pane="bottomLeft" activeCell="H3" sqref="H1:I1048576"/>
      <selection pane="bottomRight" activeCell="G23" sqref="G23"/>
    </sheetView>
  </sheetViews>
  <sheetFormatPr baseColWidth="10" defaultRowHeight="10.199999999999999" x14ac:dyDescent="0.3"/>
  <cols>
    <col min="1" max="1" width="4.6640625" style="14" customWidth="1"/>
    <col min="2" max="2" width="40.6640625" style="52" customWidth="1"/>
    <col min="3" max="6" width="7.6640625" style="14" customWidth="1"/>
    <col min="7" max="7" width="6.88671875" style="52" customWidth="1"/>
    <col min="8" max="9" width="15.44140625" style="52" customWidth="1"/>
    <col min="10" max="243" width="11.44140625" style="52"/>
    <col min="244" max="244" width="7.109375" style="52" customWidth="1"/>
    <col min="245" max="245" width="76.33203125" style="52" customWidth="1"/>
    <col min="246" max="246" width="37.109375" style="52" customWidth="1"/>
    <col min="247" max="499" width="11.44140625" style="52"/>
    <col min="500" max="500" width="7.109375" style="52" customWidth="1"/>
    <col min="501" max="501" width="76.33203125" style="52" customWidth="1"/>
    <col min="502" max="502" width="37.109375" style="52" customWidth="1"/>
    <col min="503" max="755" width="11.44140625" style="52"/>
    <col min="756" max="756" width="7.109375" style="52" customWidth="1"/>
    <col min="757" max="757" width="76.33203125" style="52" customWidth="1"/>
    <col min="758" max="758" width="37.109375" style="52" customWidth="1"/>
    <col min="759" max="1011" width="11.44140625" style="52"/>
    <col min="1012" max="1012" width="7.109375" style="52" customWidth="1"/>
    <col min="1013" max="1013" width="76.33203125" style="52" customWidth="1"/>
    <col min="1014" max="1014" width="37.109375" style="52" customWidth="1"/>
    <col min="1015" max="1267" width="11.44140625" style="52"/>
    <col min="1268" max="1268" width="7.109375" style="52" customWidth="1"/>
    <col min="1269" max="1269" width="76.33203125" style="52" customWidth="1"/>
    <col min="1270" max="1270" width="37.109375" style="52" customWidth="1"/>
    <col min="1271" max="1523" width="11.44140625" style="52"/>
    <col min="1524" max="1524" width="7.109375" style="52" customWidth="1"/>
    <col min="1525" max="1525" width="76.33203125" style="52" customWidth="1"/>
    <col min="1526" max="1526" width="37.109375" style="52" customWidth="1"/>
    <col min="1527" max="1779" width="11.44140625" style="52"/>
    <col min="1780" max="1780" width="7.109375" style="52" customWidth="1"/>
    <col min="1781" max="1781" width="76.33203125" style="52" customWidth="1"/>
    <col min="1782" max="1782" width="37.109375" style="52" customWidth="1"/>
    <col min="1783" max="2035" width="11.44140625" style="52"/>
    <col min="2036" max="2036" width="7.109375" style="52" customWidth="1"/>
    <col min="2037" max="2037" width="76.33203125" style="52" customWidth="1"/>
    <col min="2038" max="2038" width="37.109375" style="52" customWidth="1"/>
    <col min="2039" max="2291" width="11.44140625" style="52"/>
    <col min="2292" max="2292" width="7.109375" style="52" customWidth="1"/>
    <col min="2293" max="2293" width="76.33203125" style="52" customWidth="1"/>
    <col min="2294" max="2294" width="37.109375" style="52" customWidth="1"/>
    <col min="2295" max="2547" width="11.44140625" style="52"/>
    <col min="2548" max="2548" width="7.109375" style="52" customWidth="1"/>
    <col min="2549" max="2549" width="76.33203125" style="52" customWidth="1"/>
    <col min="2550" max="2550" width="37.109375" style="52" customWidth="1"/>
    <col min="2551" max="2803" width="11.44140625" style="52"/>
    <col min="2804" max="2804" width="7.109375" style="52" customWidth="1"/>
    <col min="2805" max="2805" width="76.33203125" style="52" customWidth="1"/>
    <col min="2806" max="2806" width="37.109375" style="52" customWidth="1"/>
    <col min="2807" max="3059" width="11.44140625" style="52"/>
    <col min="3060" max="3060" width="7.109375" style="52" customWidth="1"/>
    <col min="3061" max="3061" width="76.33203125" style="52" customWidth="1"/>
    <col min="3062" max="3062" width="37.109375" style="52" customWidth="1"/>
    <col min="3063" max="3315" width="11.44140625" style="52"/>
    <col min="3316" max="3316" width="7.109375" style="52" customWidth="1"/>
    <col min="3317" max="3317" width="76.33203125" style="52" customWidth="1"/>
    <col min="3318" max="3318" width="37.109375" style="52" customWidth="1"/>
    <col min="3319" max="3571" width="11.44140625" style="52"/>
    <col min="3572" max="3572" width="7.109375" style="52" customWidth="1"/>
    <col min="3573" max="3573" width="76.33203125" style="52" customWidth="1"/>
    <col min="3574" max="3574" width="37.109375" style="52" customWidth="1"/>
    <col min="3575" max="3827" width="11.44140625" style="52"/>
    <col min="3828" max="3828" width="7.109375" style="52" customWidth="1"/>
    <col min="3829" max="3829" width="76.33203125" style="52" customWidth="1"/>
    <col min="3830" max="3830" width="37.109375" style="52" customWidth="1"/>
    <col min="3831" max="4083" width="11.44140625" style="52"/>
    <col min="4084" max="4084" width="7.109375" style="52" customWidth="1"/>
    <col min="4085" max="4085" width="76.33203125" style="52" customWidth="1"/>
    <col min="4086" max="4086" width="37.109375" style="52" customWidth="1"/>
    <col min="4087" max="4339" width="11.44140625" style="52"/>
    <col min="4340" max="4340" width="7.109375" style="52" customWidth="1"/>
    <col min="4341" max="4341" width="76.33203125" style="52" customWidth="1"/>
    <col min="4342" max="4342" width="37.109375" style="52" customWidth="1"/>
    <col min="4343" max="4595" width="11.44140625" style="52"/>
    <col min="4596" max="4596" width="7.109375" style="52" customWidth="1"/>
    <col min="4597" max="4597" width="76.33203125" style="52" customWidth="1"/>
    <col min="4598" max="4598" width="37.109375" style="52" customWidth="1"/>
    <col min="4599" max="4851" width="11.44140625" style="52"/>
    <col min="4852" max="4852" width="7.109375" style="52" customWidth="1"/>
    <col min="4853" max="4853" width="76.33203125" style="52" customWidth="1"/>
    <col min="4854" max="4854" width="37.109375" style="52" customWidth="1"/>
    <col min="4855" max="5107" width="11.44140625" style="52"/>
    <col min="5108" max="5108" width="7.109375" style="52" customWidth="1"/>
    <col min="5109" max="5109" width="76.33203125" style="52" customWidth="1"/>
    <col min="5110" max="5110" width="37.109375" style="52" customWidth="1"/>
    <col min="5111" max="5363" width="11.44140625" style="52"/>
    <col min="5364" max="5364" width="7.109375" style="52" customWidth="1"/>
    <col min="5365" max="5365" width="76.33203125" style="52" customWidth="1"/>
    <col min="5366" max="5366" width="37.109375" style="52" customWidth="1"/>
    <col min="5367" max="5619" width="11.44140625" style="52"/>
    <col min="5620" max="5620" width="7.109375" style="52" customWidth="1"/>
    <col min="5621" max="5621" width="76.33203125" style="52" customWidth="1"/>
    <col min="5622" max="5622" width="37.109375" style="52" customWidth="1"/>
    <col min="5623" max="5875" width="11.44140625" style="52"/>
    <col min="5876" max="5876" width="7.109375" style="52" customWidth="1"/>
    <col min="5877" max="5877" width="76.33203125" style="52" customWidth="1"/>
    <col min="5878" max="5878" width="37.109375" style="52" customWidth="1"/>
    <col min="5879" max="6131" width="11.44140625" style="52"/>
    <col min="6132" max="6132" width="7.109375" style="52" customWidth="1"/>
    <col min="6133" max="6133" width="76.33203125" style="52" customWidth="1"/>
    <col min="6134" max="6134" width="37.109375" style="52" customWidth="1"/>
    <col min="6135" max="6387" width="11.44140625" style="52"/>
    <col min="6388" max="6388" width="7.109375" style="52" customWidth="1"/>
    <col min="6389" max="6389" width="76.33203125" style="52" customWidth="1"/>
    <col min="6390" max="6390" width="37.109375" style="52" customWidth="1"/>
    <col min="6391" max="6643" width="11.44140625" style="52"/>
    <col min="6644" max="6644" width="7.109375" style="52" customWidth="1"/>
    <col min="6645" max="6645" width="76.33203125" style="52" customWidth="1"/>
    <col min="6646" max="6646" width="37.109375" style="52" customWidth="1"/>
    <col min="6647" max="6899" width="11.44140625" style="52"/>
    <col min="6900" max="6900" width="7.109375" style="52" customWidth="1"/>
    <col min="6901" max="6901" width="76.33203125" style="52" customWidth="1"/>
    <col min="6902" max="6902" width="37.109375" style="52" customWidth="1"/>
    <col min="6903" max="7155" width="11.44140625" style="52"/>
    <col min="7156" max="7156" width="7.109375" style="52" customWidth="1"/>
    <col min="7157" max="7157" width="76.33203125" style="52" customWidth="1"/>
    <col min="7158" max="7158" width="37.109375" style="52" customWidth="1"/>
    <col min="7159" max="7411" width="11.44140625" style="52"/>
    <col min="7412" max="7412" width="7.109375" style="52" customWidth="1"/>
    <col min="7413" max="7413" width="76.33203125" style="52" customWidth="1"/>
    <col min="7414" max="7414" width="37.109375" style="52" customWidth="1"/>
    <col min="7415" max="7667" width="11.44140625" style="52"/>
    <col min="7668" max="7668" width="7.109375" style="52" customWidth="1"/>
    <col min="7669" max="7669" width="76.33203125" style="52" customWidth="1"/>
    <col min="7670" max="7670" width="37.109375" style="52" customWidth="1"/>
    <col min="7671" max="7923" width="11.44140625" style="52"/>
    <col min="7924" max="7924" width="7.109375" style="52" customWidth="1"/>
    <col min="7925" max="7925" width="76.33203125" style="52" customWidth="1"/>
    <col min="7926" max="7926" width="37.109375" style="52" customWidth="1"/>
    <col min="7927" max="8179" width="11.44140625" style="52"/>
    <col min="8180" max="8180" width="7.109375" style="52" customWidth="1"/>
    <col min="8181" max="8181" width="76.33203125" style="52" customWidth="1"/>
    <col min="8182" max="8182" width="37.109375" style="52" customWidth="1"/>
    <col min="8183" max="8435" width="11.44140625" style="52"/>
    <col min="8436" max="8436" width="7.109375" style="52" customWidth="1"/>
    <col min="8437" max="8437" width="76.33203125" style="52" customWidth="1"/>
    <col min="8438" max="8438" width="37.109375" style="52" customWidth="1"/>
    <col min="8439" max="8691" width="11.44140625" style="52"/>
    <col min="8692" max="8692" width="7.109375" style="52" customWidth="1"/>
    <col min="8693" max="8693" width="76.33203125" style="52" customWidth="1"/>
    <col min="8694" max="8694" width="37.109375" style="52" customWidth="1"/>
    <col min="8695" max="8947" width="11.44140625" style="52"/>
    <col min="8948" max="8948" width="7.109375" style="52" customWidth="1"/>
    <col min="8949" max="8949" width="76.33203125" style="52" customWidth="1"/>
    <col min="8950" max="8950" width="37.109375" style="52" customWidth="1"/>
    <col min="8951" max="9203" width="11.44140625" style="52"/>
    <col min="9204" max="9204" width="7.109375" style="52" customWidth="1"/>
    <col min="9205" max="9205" width="76.33203125" style="52" customWidth="1"/>
    <col min="9206" max="9206" width="37.109375" style="52" customWidth="1"/>
    <col min="9207" max="9459" width="11.44140625" style="52"/>
    <col min="9460" max="9460" width="7.109375" style="52" customWidth="1"/>
    <col min="9461" max="9461" width="76.33203125" style="52" customWidth="1"/>
    <col min="9462" max="9462" width="37.109375" style="52" customWidth="1"/>
    <col min="9463" max="9715" width="11.44140625" style="52"/>
    <col min="9716" max="9716" width="7.109375" style="52" customWidth="1"/>
    <col min="9717" max="9717" width="76.33203125" style="52" customWidth="1"/>
    <col min="9718" max="9718" width="37.109375" style="52" customWidth="1"/>
    <col min="9719" max="9971" width="11.44140625" style="52"/>
    <col min="9972" max="9972" width="7.109375" style="52" customWidth="1"/>
    <col min="9973" max="9973" width="76.33203125" style="52" customWidth="1"/>
    <col min="9974" max="9974" width="37.109375" style="52" customWidth="1"/>
    <col min="9975" max="10227" width="11.44140625" style="52"/>
    <col min="10228" max="10228" width="7.109375" style="52" customWidth="1"/>
    <col min="10229" max="10229" width="76.33203125" style="52" customWidth="1"/>
    <col min="10230" max="10230" width="37.109375" style="52" customWidth="1"/>
    <col min="10231" max="10483" width="11.44140625" style="52"/>
    <col min="10484" max="10484" width="7.109375" style="52" customWidth="1"/>
    <col min="10485" max="10485" width="76.33203125" style="52" customWidth="1"/>
    <col min="10486" max="10486" width="37.109375" style="52" customWidth="1"/>
    <col min="10487" max="10739" width="11.44140625" style="52"/>
    <col min="10740" max="10740" width="7.109375" style="52" customWidth="1"/>
    <col min="10741" max="10741" width="76.33203125" style="52" customWidth="1"/>
    <col min="10742" max="10742" width="37.109375" style="52" customWidth="1"/>
    <col min="10743" max="10995" width="11.44140625" style="52"/>
    <col min="10996" max="10996" width="7.109375" style="52" customWidth="1"/>
    <col min="10997" max="10997" width="76.33203125" style="52" customWidth="1"/>
    <col min="10998" max="10998" width="37.109375" style="52" customWidth="1"/>
    <col min="10999" max="11251" width="11.44140625" style="52"/>
    <col min="11252" max="11252" width="7.109375" style="52" customWidth="1"/>
    <col min="11253" max="11253" width="76.33203125" style="52" customWidth="1"/>
    <col min="11254" max="11254" width="37.109375" style="52" customWidth="1"/>
    <col min="11255" max="11507" width="11.44140625" style="52"/>
    <col min="11508" max="11508" width="7.109375" style="52" customWidth="1"/>
    <col min="11509" max="11509" width="76.33203125" style="52" customWidth="1"/>
    <col min="11510" max="11510" width="37.109375" style="52" customWidth="1"/>
    <col min="11511" max="11763" width="11.44140625" style="52"/>
    <col min="11764" max="11764" width="7.109375" style="52" customWidth="1"/>
    <col min="11765" max="11765" width="76.33203125" style="52" customWidth="1"/>
    <col min="11766" max="11766" width="37.109375" style="52" customWidth="1"/>
    <col min="11767" max="12019" width="11.44140625" style="52"/>
    <col min="12020" max="12020" width="7.109375" style="52" customWidth="1"/>
    <col min="12021" max="12021" width="76.33203125" style="52" customWidth="1"/>
    <col min="12022" max="12022" width="37.109375" style="52" customWidth="1"/>
    <col min="12023" max="12275" width="11.44140625" style="52"/>
    <col min="12276" max="12276" width="7.109375" style="52" customWidth="1"/>
    <col min="12277" max="12277" width="76.33203125" style="52" customWidth="1"/>
    <col min="12278" max="12278" width="37.109375" style="52" customWidth="1"/>
    <col min="12279" max="12531" width="11.44140625" style="52"/>
    <col min="12532" max="12532" width="7.109375" style="52" customWidth="1"/>
    <col min="12533" max="12533" width="76.33203125" style="52" customWidth="1"/>
    <col min="12534" max="12534" width="37.109375" style="52" customWidth="1"/>
    <col min="12535" max="12787" width="11.44140625" style="52"/>
    <col min="12788" max="12788" width="7.109375" style="52" customWidth="1"/>
    <col min="12789" max="12789" width="76.33203125" style="52" customWidth="1"/>
    <col min="12790" max="12790" width="37.109375" style="52" customWidth="1"/>
    <col min="12791" max="13043" width="11.44140625" style="52"/>
    <col min="13044" max="13044" width="7.109375" style="52" customWidth="1"/>
    <col min="13045" max="13045" width="76.33203125" style="52" customWidth="1"/>
    <col min="13046" max="13046" width="37.109375" style="52" customWidth="1"/>
    <col min="13047" max="13299" width="11.44140625" style="52"/>
    <col min="13300" max="13300" width="7.109375" style="52" customWidth="1"/>
    <col min="13301" max="13301" width="76.33203125" style="52" customWidth="1"/>
    <col min="13302" max="13302" width="37.109375" style="52" customWidth="1"/>
    <col min="13303" max="13555" width="11.44140625" style="52"/>
    <col min="13556" max="13556" width="7.109375" style="52" customWidth="1"/>
    <col min="13557" max="13557" width="76.33203125" style="52" customWidth="1"/>
    <col min="13558" max="13558" width="37.109375" style="52" customWidth="1"/>
    <col min="13559" max="13811" width="11.44140625" style="52"/>
    <col min="13812" max="13812" width="7.109375" style="52" customWidth="1"/>
    <col min="13813" max="13813" width="76.33203125" style="52" customWidth="1"/>
    <col min="13814" max="13814" width="37.109375" style="52" customWidth="1"/>
    <col min="13815" max="14067" width="11.44140625" style="52"/>
    <col min="14068" max="14068" width="7.109375" style="52" customWidth="1"/>
    <col min="14069" max="14069" width="76.33203125" style="52" customWidth="1"/>
    <col min="14070" max="14070" width="37.109375" style="52" customWidth="1"/>
    <col min="14071" max="14323" width="11.44140625" style="52"/>
    <col min="14324" max="14324" width="7.109375" style="52" customWidth="1"/>
    <col min="14325" max="14325" width="76.33203125" style="52" customWidth="1"/>
    <col min="14326" max="14326" width="37.109375" style="52" customWidth="1"/>
    <col min="14327" max="14579" width="11.44140625" style="52"/>
    <col min="14580" max="14580" width="7.109375" style="52" customWidth="1"/>
    <col min="14581" max="14581" width="76.33203125" style="52" customWidth="1"/>
    <col min="14582" max="14582" width="37.109375" style="52" customWidth="1"/>
    <col min="14583" max="14835" width="11.44140625" style="52"/>
    <col min="14836" max="14836" width="7.109375" style="52" customWidth="1"/>
    <col min="14837" max="14837" width="76.33203125" style="52" customWidth="1"/>
    <col min="14838" max="14838" width="37.109375" style="52" customWidth="1"/>
    <col min="14839" max="15091" width="11.44140625" style="52"/>
    <col min="15092" max="15092" width="7.109375" style="52" customWidth="1"/>
    <col min="15093" max="15093" width="76.33203125" style="52" customWidth="1"/>
    <col min="15094" max="15094" width="37.109375" style="52" customWidth="1"/>
    <col min="15095" max="15347" width="11.44140625" style="52"/>
    <col min="15348" max="15348" width="7.109375" style="52" customWidth="1"/>
    <col min="15349" max="15349" width="76.33203125" style="52" customWidth="1"/>
    <col min="15350" max="15350" width="37.109375" style="52" customWidth="1"/>
    <col min="15351" max="15603" width="11.44140625" style="52"/>
    <col min="15604" max="15604" width="7.109375" style="52" customWidth="1"/>
    <col min="15605" max="15605" width="76.33203125" style="52" customWidth="1"/>
    <col min="15606" max="15606" width="37.109375" style="52" customWidth="1"/>
    <col min="15607" max="15859" width="11.44140625" style="52"/>
    <col min="15860" max="15860" width="7.109375" style="52" customWidth="1"/>
    <col min="15861" max="15861" width="76.33203125" style="52" customWidth="1"/>
    <col min="15862" max="15862" width="37.109375" style="52" customWidth="1"/>
    <col min="15863" max="16115" width="11.44140625" style="52"/>
    <col min="16116" max="16116" width="7.109375" style="52" customWidth="1"/>
    <col min="16117" max="16117" width="76.33203125" style="52" customWidth="1"/>
    <col min="16118" max="16118" width="37.109375" style="52" customWidth="1"/>
    <col min="16119" max="16384" width="11.44140625" style="52"/>
  </cols>
  <sheetData>
    <row r="1" spans="1:9" s="14" customFormat="1" ht="30.75" customHeight="1" thickBot="1" x14ac:dyDescent="0.35">
      <c r="A1" s="238"/>
      <c r="B1" s="432" t="s">
        <v>478</v>
      </c>
      <c r="C1" s="379"/>
      <c r="D1" s="379"/>
      <c r="E1" s="379"/>
      <c r="F1" s="379"/>
      <c r="G1" s="424" t="s">
        <v>263</v>
      </c>
      <c r="H1" s="425"/>
      <c r="I1" s="426"/>
    </row>
    <row r="2" spans="1:9" s="14" customFormat="1" ht="18" customHeight="1" thickBot="1" x14ac:dyDescent="0.35">
      <c r="A2" s="239"/>
      <c r="B2" s="433"/>
      <c r="C2" s="240"/>
      <c r="D2" s="240"/>
      <c r="E2" s="240"/>
      <c r="F2" s="240"/>
      <c r="G2" s="414" t="s">
        <v>251</v>
      </c>
      <c r="H2" s="415"/>
      <c r="I2" s="418"/>
    </row>
    <row r="3" spans="1:9" s="14" customFormat="1" ht="18" customHeight="1" thickBot="1" x14ac:dyDescent="0.35">
      <c r="A3" s="414" t="s">
        <v>8</v>
      </c>
      <c r="B3" s="415"/>
      <c r="C3" s="17" t="s">
        <v>9</v>
      </c>
      <c r="D3" s="378" t="s">
        <v>536</v>
      </c>
      <c r="E3" s="378" t="s">
        <v>537</v>
      </c>
      <c r="F3" s="378" t="s">
        <v>538</v>
      </c>
      <c r="G3" s="18" t="s">
        <v>28</v>
      </c>
      <c r="H3" s="19" t="s">
        <v>10</v>
      </c>
      <c r="I3" s="20" t="s">
        <v>11</v>
      </c>
    </row>
    <row r="4" spans="1:9" s="14" customFormat="1" ht="12" customHeight="1" thickBot="1" x14ac:dyDescent="0.35">
      <c r="A4" s="241"/>
      <c r="B4" s="242"/>
      <c r="C4" s="243"/>
      <c r="D4" s="348"/>
      <c r="E4" s="348"/>
      <c r="F4" s="348"/>
      <c r="G4" s="244"/>
      <c r="H4" s="245"/>
      <c r="I4" s="246"/>
    </row>
    <row r="5" spans="1:9" s="14" customFormat="1" ht="24" customHeight="1" thickBot="1" x14ac:dyDescent="0.35">
      <c r="A5" s="27">
        <v>1</v>
      </c>
      <c r="B5" s="28" t="s">
        <v>33</v>
      </c>
      <c r="C5" s="29"/>
      <c r="D5" s="209"/>
      <c r="E5" s="209"/>
      <c r="F5" s="209"/>
      <c r="G5" s="138"/>
      <c r="H5" s="237">
        <v>0</v>
      </c>
      <c r="I5" s="139">
        <f>SUBTOTAL(9,I6:I10)</f>
        <v>34325.899999999994</v>
      </c>
    </row>
    <row r="6" spans="1:9" s="14" customFormat="1" ht="12" customHeight="1" x14ac:dyDescent="0.3">
      <c r="A6" s="39"/>
      <c r="B6" s="37" t="s">
        <v>793</v>
      </c>
      <c r="C6" s="35" t="s">
        <v>15</v>
      </c>
      <c r="D6" s="30">
        <f>212-31.03</f>
        <v>180.97</v>
      </c>
      <c r="E6" s="44"/>
      <c r="F6" s="44"/>
      <c r="G6" s="30">
        <v>543</v>
      </c>
      <c r="H6" s="226">
        <v>51.8</v>
      </c>
      <c r="I6" s="99">
        <f>+G6*H6</f>
        <v>28127.399999999998</v>
      </c>
    </row>
    <row r="7" spans="1:9" s="14" customFormat="1" ht="12" customHeight="1" x14ac:dyDescent="0.3">
      <c r="A7" s="39"/>
      <c r="B7" s="37" t="s">
        <v>794</v>
      </c>
      <c r="C7" s="35" t="s">
        <v>15</v>
      </c>
      <c r="D7" s="30">
        <f>63-7</f>
        <v>56</v>
      </c>
      <c r="E7" s="44"/>
      <c r="F7" s="44"/>
      <c r="G7" s="30">
        <v>65</v>
      </c>
      <c r="H7" s="226">
        <v>46</v>
      </c>
      <c r="I7" s="99">
        <f t="shared" ref="I7:I10" si="0">+G7*H7</f>
        <v>2990</v>
      </c>
    </row>
    <row r="8" spans="1:9" s="14" customFormat="1" ht="12" customHeight="1" x14ac:dyDescent="0.3">
      <c r="A8" s="39"/>
      <c r="B8" s="37" t="s">
        <v>534</v>
      </c>
      <c r="C8" s="35" t="s">
        <v>15</v>
      </c>
      <c r="D8" s="30">
        <v>63</v>
      </c>
      <c r="E8" s="44"/>
      <c r="F8" s="44"/>
      <c r="G8" s="30">
        <v>18</v>
      </c>
      <c r="H8" s="226">
        <v>92</v>
      </c>
      <c r="I8" s="99">
        <f t="shared" si="0"/>
        <v>1656</v>
      </c>
    </row>
    <row r="9" spans="1:9" s="14" customFormat="1" ht="12" customHeight="1" x14ac:dyDescent="0.3">
      <c r="A9" s="39"/>
      <c r="B9" s="37" t="s">
        <v>321</v>
      </c>
      <c r="C9" s="35" t="s">
        <v>88</v>
      </c>
      <c r="D9" s="30">
        <v>30</v>
      </c>
      <c r="E9" s="44"/>
      <c r="F9" s="44"/>
      <c r="G9" s="30">
        <v>15</v>
      </c>
      <c r="H9" s="226">
        <v>103.5</v>
      </c>
      <c r="I9" s="99">
        <f t="shared" si="0"/>
        <v>1552.5</v>
      </c>
    </row>
    <row r="10" spans="1:9" s="14" customFormat="1" ht="12" customHeight="1" thickBot="1" x14ac:dyDescent="0.35">
      <c r="A10" s="39"/>
      <c r="B10" s="40"/>
      <c r="C10" s="38"/>
      <c r="D10" s="30"/>
      <c r="E10" s="33"/>
      <c r="F10" s="33"/>
      <c r="G10" s="30"/>
      <c r="H10" s="226">
        <v>0</v>
      </c>
      <c r="I10" s="99">
        <f t="shared" si="0"/>
        <v>0</v>
      </c>
    </row>
    <row r="11" spans="1:9" s="14" customFormat="1" ht="24" customHeight="1" thickBot="1" x14ac:dyDescent="0.35">
      <c r="A11" s="234">
        <v>2</v>
      </c>
      <c r="B11" s="28" t="s">
        <v>128</v>
      </c>
      <c r="C11" s="330"/>
      <c r="D11" s="30"/>
      <c r="E11" s="331"/>
      <c r="F11" s="331"/>
      <c r="G11" s="138"/>
      <c r="H11" s="237">
        <v>0</v>
      </c>
      <c r="I11" s="139">
        <f>SUBTOTAL(9,I12:I17)</f>
        <v>22090.400000000001</v>
      </c>
    </row>
    <row r="12" spans="1:9" s="14" customFormat="1" ht="12" customHeight="1" x14ac:dyDescent="0.3">
      <c r="A12" s="71"/>
      <c r="B12" s="37" t="s">
        <v>657</v>
      </c>
      <c r="C12" s="38" t="s">
        <v>15</v>
      </c>
      <c r="D12" s="30">
        <f>393+38.03</f>
        <v>431.03</v>
      </c>
      <c r="E12" s="33">
        <v>382</v>
      </c>
      <c r="F12" s="33">
        <f>153+50</f>
        <v>203</v>
      </c>
      <c r="G12" s="30">
        <v>250</v>
      </c>
      <c r="H12" s="226">
        <v>28.8</v>
      </c>
      <c r="I12" s="99">
        <f t="shared" ref="I12:I51" si="1">+G12*H12</f>
        <v>7200</v>
      </c>
    </row>
    <row r="13" spans="1:9" s="14" customFormat="1" ht="12" customHeight="1" x14ac:dyDescent="0.3">
      <c r="A13" s="71"/>
      <c r="B13" s="37" t="s">
        <v>127</v>
      </c>
      <c r="C13" s="38" t="s">
        <v>15</v>
      </c>
      <c r="D13" s="30"/>
      <c r="E13" s="33"/>
      <c r="F13" s="33"/>
      <c r="G13" s="30">
        <v>12</v>
      </c>
      <c r="H13" s="226">
        <v>46</v>
      </c>
      <c r="I13" s="99">
        <f t="shared" si="1"/>
        <v>552</v>
      </c>
    </row>
    <row r="14" spans="1:9" s="14" customFormat="1" ht="12" x14ac:dyDescent="0.3">
      <c r="A14" s="71"/>
      <c r="B14" s="37" t="s">
        <v>532</v>
      </c>
      <c r="C14" s="38" t="s">
        <v>15</v>
      </c>
      <c r="D14" s="30">
        <f>26+187</f>
        <v>213</v>
      </c>
      <c r="E14" s="33">
        <v>18</v>
      </c>
      <c r="F14" s="33"/>
      <c r="G14" s="30">
        <v>96</v>
      </c>
      <c r="H14" s="226">
        <v>33.4</v>
      </c>
      <c r="I14" s="99">
        <f t="shared" si="1"/>
        <v>3206.3999999999996</v>
      </c>
    </row>
    <row r="15" spans="1:9" s="14" customFormat="1" ht="12" customHeight="1" x14ac:dyDescent="0.3">
      <c r="A15" s="71"/>
      <c r="B15" s="37" t="s">
        <v>533</v>
      </c>
      <c r="C15" s="38" t="s">
        <v>15</v>
      </c>
      <c r="D15" s="30">
        <v>12</v>
      </c>
      <c r="E15" s="33">
        <v>6</v>
      </c>
      <c r="F15" s="33"/>
      <c r="G15" s="30">
        <v>20</v>
      </c>
      <c r="H15" s="226">
        <v>50.6</v>
      </c>
      <c r="I15" s="99">
        <f t="shared" si="1"/>
        <v>1012</v>
      </c>
    </row>
    <row r="16" spans="1:9" s="14" customFormat="1" ht="12" customHeight="1" x14ac:dyDescent="0.3">
      <c r="A16" s="71"/>
      <c r="B16" s="34" t="s">
        <v>795</v>
      </c>
      <c r="C16" s="38" t="s">
        <v>15</v>
      </c>
      <c r="D16" s="211"/>
      <c r="E16" s="211"/>
      <c r="F16" s="211"/>
      <c r="G16" s="30">
        <v>22</v>
      </c>
      <c r="H16" s="226">
        <v>460</v>
      </c>
      <c r="I16" s="99">
        <f t="shared" si="1"/>
        <v>10120</v>
      </c>
    </row>
    <row r="17" spans="1:9" s="14" customFormat="1" ht="12" customHeight="1" thickBot="1" x14ac:dyDescent="0.35">
      <c r="A17" s="71"/>
      <c r="B17" s="34"/>
      <c r="C17" s="105"/>
      <c r="D17" s="211"/>
      <c r="E17" s="211"/>
      <c r="F17" s="211"/>
      <c r="G17" s="30"/>
      <c r="H17" s="226">
        <v>0</v>
      </c>
      <c r="I17" s="99">
        <f t="shared" si="1"/>
        <v>0</v>
      </c>
    </row>
    <row r="18" spans="1:9" s="14" customFormat="1" ht="24" customHeight="1" thickBot="1" x14ac:dyDescent="0.35">
      <c r="A18" s="27">
        <v>3</v>
      </c>
      <c r="B18" s="28" t="s">
        <v>129</v>
      </c>
      <c r="C18" s="225"/>
      <c r="D18" s="214"/>
      <c r="E18" s="214"/>
      <c r="F18" s="214"/>
      <c r="G18" s="138"/>
      <c r="H18" s="237">
        <v>0</v>
      </c>
      <c r="I18" s="139">
        <f>SUBTOTAL(9,I19:I32)</f>
        <v>123290.09999999999</v>
      </c>
    </row>
    <row r="19" spans="1:9" s="14" customFormat="1" ht="24" x14ac:dyDescent="0.3">
      <c r="A19" s="39"/>
      <c r="B19" s="34" t="s">
        <v>552</v>
      </c>
      <c r="C19" s="35" t="s">
        <v>15</v>
      </c>
      <c r="D19" s="44">
        <f>49*3.05-48</f>
        <v>101.44999999999999</v>
      </c>
      <c r="E19" s="44">
        <f>+(5.3*6)*3+8.54*3</f>
        <v>121.01999999999998</v>
      </c>
      <c r="F19" s="44"/>
      <c r="G19" s="30">
        <v>595</v>
      </c>
      <c r="H19" s="226">
        <v>51.8</v>
      </c>
      <c r="I19" s="99">
        <f t="shared" si="1"/>
        <v>30821</v>
      </c>
    </row>
    <row r="20" spans="1:9" s="14" customFormat="1" ht="24" x14ac:dyDescent="0.3">
      <c r="A20" s="39"/>
      <c r="B20" s="34" t="s">
        <v>553</v>
      </c>
      <c r="C20" s="35" t="s">
        <v>15</v>
      </c>
      <c r="D20" s="44"/>
      <c r="E20" s="44"/>
      <c r="F20" s="44"/>
      <c r="G20" s="371">
        <f>332+24.5+10.5</f>
        <v>367</v>
      </c>
      <c r="H20" s="226">
        <v>74.8</v>
      </c>
      <c r="I20" s="370">
        <f t="shared" si="1"/>
        <v>27451.599999999999</v>
      </c>
    </row>
    <row r="21" spans="1:9" s="14" customFormat="1" ht="12" customHeight="1" x14ac:dyDescent="0.3">
      <c r="A21" s="39"/>
      <c r="B21" s="34" t="s">
        <v>132</v>
      </c>
      <c r="C21" s="35" t="s">
        <v>15</v>
      </c>
      <c r="D21" s="44">
        <v>150</v>
      </c>
      <c r="E21" s="44"/>
      <c r="F21" s="44"/>
      <c r="G21" s="30"/>
      <c r="H21" s="226">
        <v>46</v>
      </c>
      <c r="I21" s="99">
        <f t="shared" si="1"/>
        <v>0</v>
      </c>
    </row>
    <row r="22" spans="1:9" s="14" customFormat="1" ht="12" customHeight="1" x14ac:dyDescent="0.3">
      <c r="A22" s="39"/>
      <c r="B22" s="37" t="s">
        <v>133</v>
      </c>
      <c r="C22" s="35" t="s">
        <v>15</v>
      </c>
      <c r="D22" s="44"/>
      <c r="E22" s="44"/>
      <c r="F22" s="44"/>
      <c r="G22" s="30">
        <f>(G19+G20-10.5)*2</f>
        <v>1903</v>
      </c>
      <c r="H22" s="226">
        <v>5.8</v>
      </c>
      <c r="I22" s="99">
        <f t="shared" si="1"/>
        <v>11037.4</v>
      </c>
    </row>
    <row r="23" spans="1:9" s="14" customFormat="1" ht="12" customHeight="1" x14ac:dyDescent="0.3">
      <c r="A23" s="39"/>
      <c r="B23" s="37" t="s">
        <v>407</v>
      </c>
      <c r="C23" s="35" t="s">
        <v>88</v>
      </c>
      <c r="D23" s="44">
        <v>1</v>
      </c>
      <c r="E23" s="44"/>
      <c r="F23" s="44"/>
      <c r="G23" s="88"/>
      <c r="H23" s="340">
        <v>1725.4</v>
      </c>
      <c r="I23" s="99">
        <f t="shared" si="1"/>
        <v>0</v>
      </c>
    </row>
    <row r="24" spans="1:9" s="14" customFormat="1" ht="12" customHeight="1" x14ac:dyDescent="0.3">
      <c r="A24" s="39"/>
      <c r="B24" s="37" t="s">
        <v>130</v>
      </c>
      <c r="C24" s="35" t="s">
        <v>88</v>
      </c>
      <c r="D24" s="44">
        <v>1</v>
      </c>
      <c r="E24" s="44"/>
      <c r="F24" s="44"/>
      <c r="G24" s="30"/>
      <c r="H24" s="226">
        <v>5750</v>
      </c>
      <c r="I24" s="99">
        <f t="shared" si="1"/>
        <v>0</v>
      </c>
    </row>
    <row r="25" spans="1:9" s="14" customFormat="1" ht="12" customHeight="1" x14ac:dyDescent="0.3">
      <c r="A25" s="39"/>
      <c r="B25" s="37" t="s">
        <v>547</v>
      </c>
      <c r="C25" s="35" t="s">
        <v>15</v>
      </c>
      <c r="D25" s="44">
        <v>285</v>
      </c>
      <c r="E25" s="44">
        <f>+(15.16+30.25+8.5+15.5)*3</f>
        <v>208.23</v>
      </c>
      <c r="F25" s="44"/>
      <c r="G25" s="30">
        <v>763</v>
      </c>
      <c r="H25" s="226">
        <v>51.8</v>
      </c>
      <c r="I25" s="99">
        <f t="shared" si="1"/>
        <v>39523.4</v>
      </c>
    </row>
    <row r="26" spans="1:9" s="14" customFormat="1" ht="12" customHeight="1" x14ac:dyDescent="0.3">
      <c r="A26" s="39"/>
      <c r="B26" s="37" t="s">
        <v>548</v>
      </c>
      <c r="C26" s="35" t="s">
        <v>15</v>
      </c>
      <c r="D26" s="44">
        <v>300</v>
      </c>
      <c r="E26" s="44"/>
      <c r="F26" s="44"/>
      <c r="G26" s="30">
        <v>8</v>
      </c>
      <c r="H26" s="226">
        <v>40.299999999999997</v>
      </c>
      <c r="I26" s="99">
        <f t="shared" si="1"/>
        <v>322.39999999999998</v>
      </c>
    </row>
    <row r="27" spans="1:9" s="14" customFormat="1" ht="12" customHeight="1" x14ac:dyDescent="0.3">
      <c r="A27" s="39"/>
      <c r="B27" s="37" t="s">
        <v>133</v>
      </c>
      <c r="C27" s="35" t="s">
        <v>15</v>
      </c>
      <c r="D27" s="44"/>
      <c r="E27" s="44"/>
      <c r="F27" s="44"/>
      <c r="G27" s="30">
        <f>G25+G26</f>
        <v>771</v>
      </c>
      <c r="H27" s="226">
        <v>5.8</v>
      </c>
      <c r="I27" s="99">
        <f t="shared" si="1"/>
        <v>4471.8</v>
      </c>
    </row>
    <row r="28" spans="1:9" s="14" customFormat="1" ht="12" customHeight="1" x14ac:dyDescent="0.3">
      <c r="A28" s="39"/>
      <c r="B28" s="37" t="s">
        <v>546</v>
      </c>
      <c r="C28" s="38" t="s">
        <v>17</v>
      </c>
      <c r="D28" s="33">
        <v>6</v>
      </c>
      <c r="E28" s="33">
        <v>2</v>
      </c>
      <c r="F28" s="33"/>
      <c r="G28" s="30"/>
      <c r="H28" s="226">
        <v>287.5</v>
      </c>
      <c r="I28" s="99">
        <f t="shared" si="1"/>
        <v>0</v>
      </c>
    </row>
    <row r="29" spans="1:9" s="14" customFormat="1" ht="12" customHeight="1" x14ac:dyDescent="0.3">
      <c r="A29" s="39"/>
      <c r="B29" s="37" t="s">
        <v>131</v>
      </c>
      <c r="C29" s="38" t="s">
        <v>15</v>
      </c>
      <c r="D29" s="33"/>
      <c r="E29" s="33"/>
      <c r="F29" s="33"/>
      <c r="G29" s="30">
        <v>50</v>
      </c>
      <c r="H29" s="226">
        <v>51.8</v>
      </c>
      <c r="I29" s="99">
        <f t="shared" si="1"/>
        <v>2590</v>
      </c>
    </row>
    <row r="30" spans="1:9" s="14" customFormat="1" ht="12" customHeight="1" x14ac:dyDescent="0.3">
      <c r="A30" s="39"/>
      <c r="B30" s="37" t="s">
        <v>796</v>
      </c>
      <c r="C30" s="38" t="s">
        <v>15</v>
      </c>
      <c r="D30" s="33"/>
      <c r="E30" s="33"/>
      <c r="F30" s="33"/>
      <c r="G30" s="30">
        <v>20</v>
      </c>
      <c r="H30" s="226">
        <v>172.5</v>
      </c>
      <c r="I30" s="99">
        <f t="shared" si="1"/>
        <v>3450</v>
      </c>
    </row>
    <row r="31" spans="1:9" s="14" customFormat="1" ht="12" customHeight="1" x14ac:dyDescent="0.3">
      <c r="A31" s="39"/>
      <c r="B31" s="37" t="s">
        <v>134</v>
      </c>
      <c r="C31" s="38"/>
      <c r="D31" s="33"/>
      <c r="E31" s="33"/>
      <c r="F31" s="33"/>
      <c r="G31" s="30">
        <v>21</v>
      </c>
      <c r="H31" s="226">
        <v>172.5</v>
      </c>
      <c r="I31" s="99">
        <f t="shared" ref="I31" si="2">+G31*H31</f>
        <v>3622.5</v>
      </c>
    </row>
    <row r="32" spans="1:9" s="14" customFormat="1" ht="12" customHeight="1" thickBot="1" x14ac:dyDescent="0.35">
      <c r="A32" s="39"/>
      <c r="B32" s="37"/>
      <c r="C32" s="38"/>
      <c r="D32" s="33"/>
      <c r="E32" s="33"/>
      <c r="F32" s="33"/>
      <c r="G32" s="30"/>
      <c r="H32" s="226">
        <v>0</v>
      </c>
      <c r="I32" s="99">
        <f t="shared" si="1"/>
        <v>0</v>
      </c>
    </row>
    <row r="33" spans="1:9" s="14" customFormat="1" ht="24" customHeight="1" thickBot="1" x14ac:dyDescent="0.35">
      <c r="A33" s="39">
        <v>4</v>
      </c>
      <c r="B33" s="28" t="s">
        <v>126</v>
      </c>
      <c r="C33" s="38" t="s">
        <v>652</v>
      </c>
      <c r="D33" s="33"/>
      <c r="E33" s="33"/>
      <c r="F33" s="33"/>
      <c r="G33" s="138"/>
      <c r="H33" s="237">
        <v>0</v>
      </c>
      <c r="I33" s="139">
        <f>SUBTOTAL(9,I34:I35)</f>
        <v>0</v>
      </c>
    </row>
    <row r="34" spans="1:9" s="14" customFormat="1" ht="12" customHeight="1" x14ac:dyDescent="0.3">
      <c r="A34" s="39"/>
      <c r="B34" s="37"/>
      <c r="C34" s="35"/>
      <c r="D34" s="44"/>
      <c r="E34" s="44"/>
      <c r="F34" s="44"/>
      <c r="G34" s="138"/>
      <c r="H34" s="237">
        <v>0</v>
      </c>
      <c r="I34" s="227">
        <f t="shared" si="1"/>
        <v>0</v>
      </c>
    </row>
    <row r="35" spans="1:9" s="14" customFormat="1" ht="12" customHeight="1" thickBot="1" x14ac:dyDescent="0.35">
      <c r="A35" s="39"/>
      <c r="B35" s="40"/>
      <c r="C35" s="38"/>
      <c r="D35" s="33"/>
      <c r="E35" s="33"/>
      <c r="F35" s="33"/>
      <c r="G35" s="138"/>
      <c r="H35" s="237">
        <v>0</v>
      </c>
      <c r="I35" s="227">
        <f t="shared" si="1"/>
        <v>0</v>
      </c>
    </row>
    <row r="36" spans="1:9" s="14" customFormat="1" ht="24" customHeight="1" thickBot="1" x14ac:dyDescent="0.35">
      <c r="A36" s="27">
        <v>5</v>
      </c>
      <c r="B36" s="28" t="s">
        <v>58</v>
      </c>
      <c r="C36" s="225"/>
      <c r="D36" s="214"/>
      <c r="E36" s="214"/>
      <c r="F36" s="214"/>
      <c r="G36" s="138"/>
      <c r="H36" s="237">
        <v>0</v>
      </c>
      <c r="I36" s="139">
        <f>SUBTOTAL(9,I37:I38)</f>
        <v>0</v>
      </c>
    </row>
    <row r="37" spans="1:9" s="14" customFormat="1" ht="12" customHeight="1" x14ac:dyDescent="0.3">
      <c r="A37" s="39"/>
      <c r="B37" s="37" t="s">
        <v>194</v>
      </c>
      <c r="C37" s="35" t="s">
        <v>32</v>
      </c>
      <c r="D37" s="44"/>
      <c r="E37" s="44">
        <v>6</v>
      </c>
      <c r="F37" s="44"/>
      <c r="G37" s="30"/>
      <c r="H37" s="226">
        <v>172.5</v>
      </c>
      <c r="I37" s="99">
        <f t="shared" si="1"/>
        <v>0</v>
      </c>
    </row>
    <row r="38" spans="1:9" s="14" customFormat="1" ht="12" customHeight="1" x14ac:dyDescent="0.3">
      <c r="A38" s="39"/>
      <c r="B38" s="34" t="s">
        <v>404</v>
      </c>
      <c r="C38" s="38" t="s">
        <v>655</v>
      </c>
      <c r="D38" s="33"/>
      <c r="E38" s="33"/>
      <c r="F38" s="33"/>
      <c r="G38" s="30"/>
      <c r="H38" s="226">
        <v>0</v>
      </c>
      <c r="I38" s="99">
        <f t="shared" si="1"/>
        <v>0</v>
      </c>
    </row>
    <row r="39" spans="1:9" s="14" customFormat="1" ht="12" customHeight="1" thickBot="1" x14ac:dyDescent="0.35">
      <c r="A39" s="39"/>
      <c r="B39" s="40"/>
      <c r="C39" s="38"/>
      <c r="D39" s="33"/>
      <c r="E39" s="33"/>
      <c r="F39" s="33"/>
      <c r="G39" s="30"/>
      <c r="H39" s="226">
        <v>0</v>
      </c>
      <c r="I39" s="99">
        <f t="shared" si="1"/>
        <v>0</v>
      </c>
    </row>
    <row r="40" spans="1:9" s="14" customFormat="1" ht="24" customHeight="1" thickBot="1" x14ac:dyDescent="0.35">
      <c r="A40" s="27">
        <v>6</v>
      </c>
      <c r="B40" s="28" t="s">
        <v>34</v>
      </c>
      <c r="C40" s="225"/>
      <c r="D40" s="33"/>
      <c r="E40" s="33"/>
      <c r="F40" s="214"/>
      <c r="G40" s="138"/>
      <c r="H40" s="237">
        <v>0</v>
      </c>
      <c r="I40" s="139">
        <f>SUBTOTAL(9,I41:I47)</f>
        <v>46676</v>
      </c>
    </row>
    <row r="41" spans="1:9" s="14" customFormat="1" ht="12" x14ac:dyDescent="0.3">
      <c r="A41" s="27"/>
      <c r="B41" s="37" t="s">
        <v>406</v>
      </c>
      <c r="C41" s="38" t="s">
        <v>15</v>
      </c>
      <c r="D41" s="33">
        <v>2147.2399999999998</v>
      </c>
      <c r="E41" s="33">
        <f>E42-E25-E26</f>
        <v>861.77</v>
      </c>
      <c r="F41" s="33">
        <f>F42-F25-F26</f>
        <v>345</v>
      </c>
      <c r="G41" s="30">
        <v>250</v>
      </c>
      <c r="H41" s="226">
        <v>5.2</v>
      </c>
      <c r="I41" s="246">
        <f>G41*H41</f>
        <v>1300</v>
      </c>
    </row>
    <row r="42" spans="1:9" s="14" customFormat="1" ht="12" customHeight="1" x14ac:dyDescent="0.3">
      <c r="A42" s="39"/>
      <c r="B42" s="34" t="s">
        <v>554</v>
      </c>
      <c r="C42" s="38" t="s">
        <v>15</v>
      </c>
      <c r="D42" s="33">
        <f>144+2137+212+63+63</f>
        <v>2619</v>
      </c>
      <c r="E42" s="33">
        <f>598+472</f>
        <v>1070</v>
      </c>
      <c r="F42" s="33">
        <v>345</v>
      </c>
      <c r="G42" s="30">
        <f>2165-G45</f>
        <v>2065</v>
      </c>
      <c r="H42" s="226">
        <v>13.8</v>
      </c>
      <c r="I42" s="99">
        <f t="shared" si="1"/>
        <v>28497</v>
      </c>
    </row>
    <row r="43" spans="1:9" s="14" customFormat="1" ht="12" customHeight="1" x14ac:dyDescent="0.3">
      <c r="A43" s="39"/>
      <c r="B43" s="34" t="s">
        <v>555</v>
      </c>
      <c r="C43" s="38" t="s">
        <v>15</v>
      </c>
      <c r="D43" s="33">
        <f>275-7</f>
        <v>268</v>
      </c>
      <c r="E43" s="33"/>
      <c r="F43" s="33"/>
      <c r="G43" s="30">
        <f>+G6+G8</f>
        <v>561</v>
      </c>
      <c r="H43" s="226">
        <v>15</v>
      </c>
      <c r="I43" s="99">
        <f t="shared" si="1"/>
        <v>8415</v>
      </c>
    </row>
    <row r="44" spans="1:9" s="14" customFormat="1" ht="12" customHeight="1" x14ac:dyDescent="0.3">
      <c r="A44" s="39"/>
      <c r="B44" s="303" t="s">
        <v>658</v>
      </c>
      <c r="C44" s="38" t="s">
        <v>15</v>
      </c>
      <c r="D44" s="33">
        <f>294-75.8</f>
        <v>218.2</v>
      </c>
      <c r="E44" s="33"/>
      <c r="F44" s="33"/>
      <c r="G44" s="30"/>
      <c r="H44" s="226">
        <v>40.299999999999997</v>
      </c>
      <c r="I44" s="99">
        <f t="shared" si="1"/>
        <v>0</v>
      </c>
    </row>
    <row r="45" spans="1:9" s="14" customFormat="1" ht="12" customHeight="1" x14ac:dyDescent="0.3">
      <c r="A45" s="39"/>
      <c r="B45" s="37" t="s">
        <v>193</v>
      </c>
      <c r="C45" s="38" t="s">
        <v>15</v>
      </c>
      <c r="D45" s="30"/>
      <c r="E45" s="33"/>
      <c r="F45" s="33"/>
      <c r="G45" s="30">
        <v>100</v>
      </c>
      <c r="H45" s="226">
        <v>69</v>
      </c>
      <c r="I45" s="99">
        <f t="shared" si="1"/>
        <v>6900</v>
      </c>
    </row>
    <row r="46" spans="1:9" s="14" customFormat="1" ht="12" customHeight="1" x14ac:dyDescent="0.3">
      <c r="A46" s="39"/>
      <c r="B46" s="37" t="s">
        <v>671</v>
      </c>
      <c r="C46" s="38" t="s">
        <v>15</v>
      </c>
      <c r="D46" s="30"/>
      <c r="E46" s="33"/>
      <c r="F46" s="33"/>
      <c r="G46" s="30">
        <v>68</v>
      </c>
      <c r="H46" s="226">
        <v>23</v>
      </c>
      <c r="I46" s="99">
        <f t="shared" si="1"/>
        <v>1564</v>
      </c>
    </row>
    <row r="47" spans="1:9" s="14" customFormat="1" ht="12" customHeight="1" thickBot="1" x14ac:dyDescent="0.35">
      <c r="A47" s="39"/>
      <c r="B47" s="37"/>
      <c r="C47" s="38"/>
      <c r="D47" s="30"/>
      <c r="E47" s="33"/>
      <c r="F47" s="33"/>
      <c r="G47" s="30"/>
      <c r="H47" s="226">
        <v>0</v>
      </c>
      <c r="I47" s="99">
        <f t="shared" si="1"/>
        <v>0</v>
      </c>
    </row>
    <row r="48" spans="1:9" s="14" customFormat="1" ht="24" customHeight="1" thickBot="1" x14ac:dyDescent="0.35">
      <c r="A48" s="27">
        <v>7</v>
      </c>
      <c r="B48" s="28" t="s">
        <v>123</v>
      </c>
      <c r="C48" s="225"/>
      <c r="D48" s="30"/>
      <c r="E48" s="33"/>
      <c r="F48" s="214"/>
      <c r="G48" s="138"/>
      <c r="H48" s="237">
        <v>0</v>
      </c>
      <c r="I48" s="139">
        <f>SUBTOTAL(9,I49:I51)</f>
        <v>6042</v>
      </c>
    </row>
    <row r="49" spans="1:13" s="14" customFormat="1" ht="12" customHeight="1" x14ac:dyDescent="0.3">
      <c r="A49" s="39"/>
      <c r="B49" s="34" t="s">
        <v>124</v>
      </c>
      <c r="C49" s="38" t="s">
        <v>88</v>
      </c>
      <c r="D49" s="30">
        <v>953</v>
      </c>
      <c r="E49" s="33">
        <v>405</v>
      </c>
      <c r="F49" s="33">
        <v>152</v>
      </c>
      <c r="G49" s="30">
        <v>1060</v>
      </c>
      <c r="H49" s="226">
        <v>1.7</v>
      </c>
      <c r="I49" s="99">
        <f t="shared" si="1"/>
        <v>1802</v>
      </c>
    </row>
    <row r="50" spans="1:13" s="14" customFormat="1" ht="12" x14ac:dyDescent="0.3">
      <c r="A50" s="39"/>
      <c r="B50" s="303" t="s">
        <v>125</v>
      </c>
      <c r="C50" s="38" t="s">
        <v>88</v>
      </c>
      <c r="D50" s="30">
        <f>+D49</f>
        <v>953</v>
      </c>
      <c r="E50" s="33">
        <v>405</v>
      </c>
      <c r="F50" s="33">
        <v>364</v>
      </c>
      <c r="G50" s="30">
        <v>1060</v>
      </c>
      <c r="H50" s="226">
        <v>4</v>
      </c>
      <c r="I50" s="99">
        <f t="shared" si="1"/>
        <v>4240</v>
      </c>
    </row>
    <row r="51" spans="1:13" ht="12" customHeight="1" thickBot="1" x14ac:dyDescent="0.35">
      <c r="A51" s="247"/>
      <c r="B51" s="248"/>
      <c r="C51" s="249"/>
      <c r="D51" s="304"/>
      <c r="E51" s="304"/>
      <c r="F51" s="304"/>
      <c r="G51" s="250"/>
      <c r="H51" s="251"/>
      <c r="I51" s="99">
        <f t="shared" si="1"/>
        <v>0</v>
      </c>
    </row>
    <row r="52" spans="1:13" ht="15" customHeight="1" thickTop="1" thickBot="1" x14ac:dyDescent="0.35">
      <c r="A52" s="252"/>
      <c r="B52" s="253"/>
      <c r="C52" s="254"/>
      <c r="D52" s="300"/>
      <c r="E52" s="300"/>
      <c r="F52" s="300"/>
      <c r="G52" s="255"/>
      <c r="H52" s="226"/>
      <c r="I52" s="256"/>
    </row>
    <row r="53" spans="1:13" s="14" customFormat="1" ht="15" customHeight="1" thickBot="1" x14ac:dyDescent="0.35">
      <c r="A53" s="252"/>
      <c r="B53" s="257" t="s">
        <v>238</v>
      </c>
      <c r="C53" s="258"/>
      <c r="D53" s="301"/>
      <c r="E53" s="301"/>
      <c r="F53" s="301"/>
      <c r="G53" s="259"/>
      <c r="H53" s="237"/>
      <c r="I53" s="260">
        <f>SUBTOTAL(9,I4:I51)</f>
        <v>232424.39999999997</v>
      </c>
      <c r="M53" s="372"/>
    </row>
    <row r="54" spans="1:13" s="14" customFormat="1" ht="15" customHeight="1" thickBot="1" x14ac:dyDescent="0.35">
      <c r="A54" s="252"/>
      <c r="B54" s="257"/>
      <c r="C54" s="258"/>
      <c r="D54" s="301"/>
      <c r="E54" s="301"/>
      <c r="F54" s="301"/>
      <c r="G54" s="259"/>
      <c r="H54" s="237"/>
      <c r="I54" s="227"/>
    </row>
    <row r="55" spans="1:13" s="14" customFormat="1" ht="15" customHeight="1" thickBot="1" x14ac:dyDescent="0.35">
      <c r="A55" s="252"/>
      <c r="B55" s="257" t="s">
        <v>405</v>
      </c>
      <c r="C55" s="258"/>
      <c r="D55" s="301"/>
      <c r="E55" s="301"/>
      <c r="F55" s="301"/>
      <c r="G55" s="259"/>
      <c r="H55" s="237"/>
      <c r="I55" s="260">
        <f>+I53*0.2</f>
        <v>46484.88</v>
      </c>
    </row>
    <row r="56" spans="1:13" s="14" customFormat="1" ht="15" customHeight="1" thickBot="1" x14ac:dyDescent="0.35">
      <c r="A56" s="252"/>
      <c r="B56" s="257"/>
      <c r="C56" s="258"/>
      <c r="D56" s="301"/>
      <c r="E56" s="301"/>
      <c r="F56" s="301"/>
      <c r="G56" s="259"/>
      <c r="H56" s="237"/>
      <c r="I56" s="227"/>
    </row>
    <row r="57" spans="1:13" s="14" customFormat="1" ht="15" customHeight="1" thickBot="1" x14ac:dyDescent="0.35">
      <c r="A57" s="261"/>
      <c r="B57" s="262" t="s">
        <v>12</v>
      </c>
      <c r="C57" s="263"/>
      <c r="D57" s="302"/>
      <c r="E57" s="302"/>
      <c r="F57" s="302"/>
      <c r="G57" s="264"/>
      <c r="H57" s="265"/>
      <c r="I57" s="260">
        <f>I53+I55</f>
        <v>278909.27999999997</v>
      </c>
    </row>
    <row r="58" spans="1:13" ht="12" x14ac:dyDescent="0.3">
      <c r="A58" s="69"/>
      <c r="B58" s="70"/>
      <c r="C58" s="69"/>
      <c r="D58" s="69"/>
      <c r="E58" s="69"/>
      <c r="F58" s="69"/>
      <c r="G58" s="70"/>
      <c r="H58" s="70"/>
      <c r="I58" s="70"/>
    </row>
  </sheetData>
  <mergeCells count="4">
    <mergeCell ref="B1:B2"/>
    <mergeCell ref="G2:I2"/>
    <mergeCell ref="A3:B3"/>
    <mergeCell ref="G1:I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6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48BE7-0637-4BD7-B568-194B7EE6C3DA}">
  <sheetPr>
    <tabColor rgb="FF92D050"/>
    <pageSetUpPr fitToPage="1"/>
  </sheetPr>
  <dimension ref="A1:I35"/>
  <sheetViews>
    <sheetView showZeros="0" view="pageBreakPreview" zoomScaleNormal="100" zoomScaleSheetLayoutView="100" workbookViewId="0">
      <pane xSplit="3" ySplit="3" topLeftCell="D25" activePane="bottomRight" state="frozen"/>
      <selection activeCell="H3" sqref="H1:I1048576"/>
      <selection pane="topRight" activeCell="H3" sqref="H1:I1048576"/>
      <selection pane="bottomLeft" activeCell="H3" sqref="H1:I1048576"/>
      <selection pane="bottomRight" sqref="A1:XFD1048576"/>
    </sheetView>
  </sheetViews>
  <sheetFormatPr baseColWidth="10" defaultRowHeight="10.199999999999999" x14ac:dyDescent="0.3"/>
  <cols>
    <col min="1" max="1" width="4.88671875" style="14" customWidth="1"/>
    <col min="2" max="2" width="40.88671875" style="52" customWidth="1"/>
    <col min="3" max="6" width="7.6640625" style="14" customWidth="1"/>
    <col min="7" max="7" width="7.6640625" style="52" customWidth="1"/>
    <col min="8" max="9" width="15.44140625" style="52" customWidth="1"/>
    <col min="10" max="243" width="11.44140625" style="52"/>
    <col min="244" max="244" width="7.109375" style="52" customWidth="1"/>
    <col min="245" max="245" width="76.33203125" style="52" customWidth="1"/>
    <col min="246" max="246" width="37.109375" style="52" customWidth="1"/>
    <col min="247" max="499" width="11.44140625" style="52"/>
    <col min="500" max="500" width="7.109375" style="52" customWidth="1"/>
    <col min="501" max="501" width="76.33203125" style="52" customWidth="1"/>
    <col min="502" max="502" width="37.109375" style="52" customWidth="1"/>
    <col min="503" max="755" width="11.44140625" style="52"/>
    <col min="756" max="756" width="7.109375" style="52" customWidth="1"/>
    <col min="757" max="757" width="76.33203125" style="52" customWidth="1"/>
    <col min="758" max="758" width="37.109375" style="52" customWidth="1"/>
    <col min="759" max="1011" width="11.44140625" style="52"/>
    <col min="1012" max="1012" width="7.109375" style="52" customWidth="1"/>
    <col min="1013" max="1013" width="76.33203125" style="52" customWidth="1"/>
    <col min="1014" max="1014" width="37.109375" style="52" customWidth="1"/>
    <col min="1015" max="1267" width="11.44140625" style="52"/>
    <col min="1268" max="1268" width="7.109375" style="52" customWidth="1"/>
    <col min="1269" max="1269" width="76.33203125" style="52" customWidth="1"/>
    <col min="1270" max="1270" width="37.109375" style="52" customWidth="1"/>
    <col min="1271" max="1523" width="11.44140625" style="52"/>
    <col min="1524" max="1524" width="7.109375" style="52" customWidth="1"/>
    <col min="1525" max="1525" width="76.33203125" style="52" customWidth="1"/>
    <col min="1526" max="1526" width="37.109375" style="52" customWidth="1"/>
    <col min="1527" max="1779" width="11.44140625" style="52"/>
    <col min="1780" max="1780" width="7.109375" style="52" customWidth="1"/>
    <col min="1781" max="1781" width="76.33203125" style="52" customWidth="1"/>
    <col min="1782" max="1782" width="37.109375" style="52" customWidth="1"/>
    <col min="1783" max="2035" width="11.44140625" style="52"/>
    <col min="2036" max="2036" width="7.109375" style="52" customWidth="1"/>
    <col min="2037" max="2037" width="76.33203125" style="52" customWidth="1"/>
    <col min="2038" max="2038" width="37.109375" style="52" customWidth="1"/>
    <col min="2039" max="2291" width="11.44140625" style="52"/>
    <col min="2292" max="2292" width="7.109375" style="52" customWidth="1"/>
    <col min="2293" max="2293" width="76.33203125" style="52" customWidth="1"/>
    <col min="2294" max="2294" width="37.109375" style="52" customWidth="1"/>
    <col min="2295" max="2547" width="11.44140625" style="52"/>
    <col min="2548" max="2548" width="7.109375" style="52" customWidth="1"/>
    <col min="2549" max="2549" width="76.33203125" style="52" customWidth="1"/>
    <col min="2550" max="2550" width="37.109375" style="52" customWidth="1"/>
    <col min="2551" max="2803" width="11.44140625" style="52"/>
    <col min="2804" max="2804" width="7.109375" style="52" customWidth="1"/>
    <col min="2805" max="2805" width="76.33203125" style="52" customWidth="1"/>
    <col min="2806" max="2806" width="37.109375" style="52" customWidth="1"/>
    <col min="2807" max="3059" width="11.44140625" style="52"/>
    <col min="3060" max="3060" width="7.109375" style="52" customWidth="1"/>
    <col min="3061" max="3061" width="76.33203125" style="52" customWidth="1"/>
    <col min="3062" max="3062" width="37.109375" style="52" customWidth="1"/>
    <col min="3063" max="3315" width="11.44140625" style="52"/>
    <col min="3316" max="3316" width="7.109375" style="52" customWidth="1"/>
    <col min="3317" max="3317" width="76.33203125" style="52" customWidth="1"/>
    <col min="3318" max="3318" width="37.109375" style="52" customWidth="1"/>
    <col min="3319" max="3571" width="11.44140625" style="52"/>
    <col min="3572" max="3572" width="7.109375" style="52" customWidth="1"/>
    <col min="3573" max="3573" width="76.33203125" style="52" customWidth="1"/>
    <col min="3574" max="3574" width="37.109375" style="52" customWidth="1"/>
    <col min="3575" max="3827" width="11.44140625" style="52"/>
    <col min="3828" max="3828" width="7.109375" style="52" customWidth="1"/>
    <col min="3829" max="3829" width="76.33203125" style="52" customWidth="1"/>
    <col min="3830" max="3830" width="37.109375" style="52" customWidth="1"/>
    <col min="3831" max="4083" width="11.44140625" style="52"/>
    <col min="4084" max="4084" width="7.109375" style="52" customWidth="1"/>
    <col min="4085" max="4085" width="76.33203125" style="52" customWidth="1"/>
    <col min="4086" max="4086" width="37.109375" style="52" customWidth="1"/>
    <col min="4087" max="4339" width="11.44140625" style="52"/>
    <col min="4340" max="4340" width="7.109375" style="52" customWidth="1"/>
    <col min="4341" max="4341" width="76.33203125" style="52" customWidth="1"/>
    <col min="4342" max="4342" width="37.109375" style="52" customWidth="1"/>
    <col min="4343" max="4595" width="11.44140625" style="52"/>
    <col min="4596" max="4596" width="7.109375" style="52" customWidth="1"/>
    <col min="4597" max="4597" width="76.33203125" style="52" customWidth="1"/>
    <col min="4598" max="4598" width="37.109375" style="52" customWidth="1"/>
    <col min="4599" max="4851" width="11.44140625" style="52"/>
    <col min="4852" max="4852" width="7.109375" style="52" customWidth="1"/>
    <col min="4853" max="4853" width="76.33203125" style="52" customWidth="1"/>
    <col min="4854" max="4854" width="37.109375" style="52" customWidth="1"/>
    <col min="4855" max="5107" width="11.44140625" style="52"/>
    <col min="5108" max="5108" width="7.109375" style="52" customWidth="1"/>
    <col min="5109" max="5109" width="76.33203125" style="52" customWidth="1"/>
    <col min="5110" max="5110" width="37.109375" style="52" customWidth="1"/>
    <col min="5111" max="5363" width="11.44140625" style="52"/>
    <col min="5364" max="5364" width="7.109375" style="52" customWidth="1"/>
    <col min="5365" max="5365" width="76.33203125" style="52" customWidth="1"/>
    <col min="5366" max="5366" width="37.109375" style="52" customWidth="1"/>
    <col min="5367" max="5619" width="11.44140625" style="52"/>
    <col min="5620" max="5620" width="7.109375" style="52" customWidth="1"/>
    <col min="5621" max="5621" width="76.33203125" style="52" customWidth="1"/>
    <col min="5622" max="5622" width="37.109375" style="52" customWidth="1"/>
    <col min="5623" max="5875" width="11.44140625" style="52"/>
    <col min="5876" max="5876" width="7.109375" style="52" customWidth="1"/>
    <col min="5877" max="5877" width="76.33203125" style="52" customWidth="1"/>
    <col min="5878" max="5878" width="37.109375" style="52" customWidth="1"/>
    <col min="5879" max="6131" width="11.44140625" style="52"/>
    <col min="6132" max="6132" width="7.109375" style="52" customWidth="1"/>
    <col min="6133" max="6133" width="76.33203125" style="52" customWidth="1"/>
    <col min="6134" max="6134" width="37.109375" style="52" customWidth="1"/>
    <col min="6135" max="6387" width="11.44140625" style="52"/>
    <col min="6388" max="6388" width="7.109375" style="52" customWidth="1"/>
    <col min="6389" max="6389" width="76.33203125" style="52" customWidth="1"/>
    <col min="6390" max="6390" width="37.109375" style="52" customWidth="1"/>
    <col min="6391" max="6643" width="11.44140625" style="52"/>
    <col min="6644" max="6644" width="7.109375" style="52" customWidth="1"/>
    <col min="6645" max="6645" width="76.33203125" style="52" customWidth="1"/>
    <col min="6646" max="6646" width="37.109375" style="52" customWidth="1"/>
    <col min="6647" max="6899" width="11.44140625" style="52"/>
    <col min="6900" max="6900" width="7.109375" style="52" customWidth="1"/>
    <col min="6901" max="6901" width="76.33203125" style="52" customWidth="1"/>
    <col min="6902" max="6902" width="37.109375" style="52" customWidth="1"/>
    <col min="6903" max="7155" width="11.44140625" style="52"/>
    <col min="7156" max="7156" width="7.109375" style="52" customWidth="1"/>
    <col min="7157" max="7157" width="76.33203125" style="52" customWidth="1"/>
    <col min="7158" max="7158" width="37.109375" style="52" customWidth="1"/>
    <col min="7159" max="7411" width="11.44140625" style="52"/>
    <col min="7412" max="7412" width="7.109375" style="52" customWidth="1"/>
    <col min="7413" max="7413" width="76.33203125" style="52" customWidth="1"/>
    <col min="7414" max="7414" width="37.109375" style="52" customWidth="1"/>
    <col min="7415" max="7667" width="11.44140625" style="52"/>
    <col min="7668" max="7668" width="7.109375" style="52" customWidth="1"/>
    <col min="7669" max="7669" width="76.33203125" style="52" customWidth="1"/>
    <col min="7670" max="7670" width="37.109375" style="52" customWidth="1"/>
    <col min="7671" max="7923" width="11.44140625" style="52"/>
    <col min="7924" max="7924" width="7.109375" style="52" customWidth="1"/>
    <col min="7925" max="7925" width="76.33203125" style="52" customWidth="1"/>
    <col min="7926" max="7926" width="37.109375" style="52" customWidth="1"/>
    <col min="7927" max="8179" width="11.44140625" style="52"/>
    <col min="8180" max="8180" width="7.109375" style="52" customWidth="1"/>
    <col min="8181" max="8181" width="76.33203125" style="52" customWidth="1"/>
    <col min="8182" max="8182" width="37.109375" style="52" customWidth="1"/>
    <col min="8183" max="8435" width="11.44140625" style="52"/>
    <col min="8436" max="8436" width="7.109375" style="52" customWidth="1"/>
    <col min="8437" max="8437" width="76.33203125" style="52" customWidth="1"/>
    <col min="8438" max="8438" width="37.109375" style="52" customWidth="1"/>
    <col min="8439" max="8691" width="11.44140625" style="52"/>
    <col min="8692" max="8692" width="7.109375" style="52" customWidth="1"/>
    <col min="8693" max="8693" width="76.33203125" style="52" customWidth="1"/>
    <col min="8694" max="8694" width="37.109375" style="52" customWidth="1"/>
    <col min="8695" max="8947" width="11.44140625" style="52"/>
    <col min="8948" max="8948" width="7.109375" style="52" customWidth="1"/>
    <col min="8949" max="8949" width="76.33203125" style="52" customWidth="1"/>
    <col min="8950" max="8950" width="37.109375" style="52" customWidth="1"/>
    <col min="8951" max="9203" width="11.44140625" style="52"/>
    <col min="9204" max="9204" width="7.109375" style="52" customWidth="1"/>
    <col min="9205" max="9205" width="76.33203125" style="52" customWidth="1"/>
    <col min="9206" max="9206" width="37.109375" style="52" customWidth="1"/>
    <col min="9207" max="9459" width="11.44140625" style="52"/>
    <col min="9460" max="9460" width="7.109375" style="52" customWidth="1"/>
    <col min="9461" max="9461" width="76.33203125" style="52" customWidth="1"/>
    <col min="9462" max="9462" width="37.109375" style="52" customWidth="1"/>
    <col min="9463" max="9715" width="11.44140625" style="52"/>
    <col min="9716" max="9716" width="7.109375" style="52" customWidth="1"/>
    <col min="9717" max="9717" width="76.33203125" style="52" customWidth="1"/>
    <col min="9718" max="9718" width="37.109375" style="52" customWidth="1"/>
    <col min="9719" max="9971" width="11.44140625" style="52"/>
    <col min="9972" max="9972" width="7.109375" style="52" customWidth="1"/>
    <col min="9973" max="9973" width="76.33203125" style="52" customWidth="1"/>
    <col min="9974" max="9974" width="37.109375" style="52" customWidth="1"/>
    <col min="9975" max="10227" width="11.44140625" style="52"/>
    <col min="10228" max="10228" width="7.109375" style="52" customWidth="1"/>
    <col min="10229" max="10229" width="76.33203125" style="52" customWidth="1"/>
    <col min="10230" max="10230" width="37.109375" style="52" customWidth="1"/>
    <col min="10231" max="10483" width="11.44140625" style="52"/>
    <col min="10484" max="10484" width="7.109375" style="52" customWidth="1"/>
    <col min="10485" max="10485" width="76.33203125" style="52" customWidth="1"/>
    <col min="10486" max="10486" width="37.109375" style="52" customWidth="1"/>
    <col min="10487" max="10739" width="11.44140625" style="52"/>
    <col min="10740" max="10740" width="7.109375" style="52" customWidth="1"/>
    <col min="10741" max="10741" width="76.33203125" style="52" customWidth="1"/>
    <col min="10742" max="10742" width="37.109375" style="52" customWidth="1"/>
    <col min="10743" max="10995" width="11.44140625" style="52"/>
    <col min="10996" max="10996" width="7.109375" style="52" customWidth="1"/>
    <col min="10997" max="10997" width="76.33203125" style="52" customWidth="1"/>
    <col min="10998" max="10998" width="37.109375" style="52" customWidth="1"/>
    <col min="10999" max="11251" width="11.44140625" style="52"/>
    <col min="11252" max="11252" width="7.109375" style="52" customWidth="1"/>
    <col min="11253" max="11253" width="76.33203125" style="52" customWidth="1"/>
    <col min="11254" max="11254" width="37.109375" style="52" customWidth="1"/>
    <col min="11255" max="11507" width="11.44140625" style="52"/>
    <col min="11508" max="11508" width="7.109375" style="52" customWidth="1"/>
    <col min="11509" max="11509" width="76.33203125" style="52" customWidth="1"/>
    <col min="11510" max="11510" width="37.109375" style="52" customWidth="1"/>
    <col min="11511" max="11763" width="11.44140625" style="52"/>
    <col min="11764" max="11764" width="7.109375" style="52" customWidth="1"/>
    <col min="11765" max="11765" width="76.33203125" style="52" customWidth="1"/>
    <col min="11766" max="11766" width="37.109375" style="52" customWidth="1"/>
    <col min="11767" max="12019" width="11.44140625" style="52"/>
    <col min="12020" max="12020" width="7.109375" style="52" customWidth="1"/>
    <col min="12021" max="12021" width="76.33203125" style="52" customWidth="1"/>
    <col min="12022" max="12022" width="37.109375" style="52" customWidth="1"/>
    <col min="12023" max="12275" width="11.44140625" style="52"/>
    <col min="12276" max="12276" width="7.109375" style="52" customWidth="1"/>
    <col min="12277" max="12277" width="76.33203125" style="52" customWidth="1"/>
    <col min="12278" max="12278" width="37.109375" style="52" customWidth="1"/>
    <col min="12279" max="12531" width="11.44140625" style="52"/>
    <col min="12532" max="12532" width="7.109375" style="52" customWidth="1"/>
    <col min="12533" max="12533" width="76.33203125" style="52" customWidth="1"/>
    <col min="12534" max="12534" width="37.109375" style="52" customWidth="1"/>
    <col min="12535" max="12787" width="11.44140625" style="52"/>
    <col min="12788" max="12788" width="7.109375" style="52" customWidth="1"/>
    <col min="12789" max="12789" width="76.33203125" style="52" customWidth="1"/>
    <col min="12790" max="12790" width="37.109375" style="52" customWidth="1"/>
    <col min="12791" max="13043" width="11.44140625" style="52"/>
    <col min="13044" max="13044" width="7.109375" style="52" customWidth="1"/>
    <col min="13045" max="13045" width="76.33203125" style="52" customWidth="1"/>
    <col min="13046" max="13046" width="37.109375" style="52" customWidth="1"/>
    <col min="13047" max="13299" width="11.44140625" style="52"/>
    <col min="13300" max="13300" width="7.109375" style="52" customWidth="1"/>
    <col min="13301" max="13301" width="76.33203125" style="52" customWidth="1"/>
    <col min="13302" max="13302" width="37.109375" style="52" customWidth="1"/>
    <col min="13303" max="13555" width="11.44140625" style="52"/>
    <col min="13556" max="13556" width="7.109375" style="52" customWidth="1"/>
    <col min="13557" max="13557" width="76.33203125" style="52" customWidth="1"/>
    <col min="13558" max="13558" width="37.109375" style="52" customWidth="1"/>
    <col min="13559" max="13811" width="11.44140625" style="52"/>
    <col min="13812" max="13812" width="7.109375" style="52" customWidth="1"/>
    <col min="13813" max="13813" width="76.33203125" style="52" customWidth="1"/>
    <col min="13814" max="13814" width="37.109375" style="52" customWidth="1"/>
    <col min="13815" max="14067" width="11.44140625" style="52"/>
    <col min="14068" max="14068" width="7.109375" style="52" customWidth="1"/>
    <col min="14069" max="14069" width="76.33203125" style="52" customWidth="1"/>
    <col min="14070" max="14070" width="37.109375" style="52" customWidth="1"/>
    <col min="14071" max="14323" width="11.44140625" style="52"/>
    <col min="14324" max="14324" width="7.109375" style="52" customWidth="1"/>
    <col min="14325" max="14325" width="76.33203125" style="52" customWidth="1"/>
    <col min="14326" max="14326" width="37.109375" style="52" customWidth="1"/>
    <col min="14327" max="14579" width="11.44140625" style="52"/>
    <col min="14580" max="14580" width="7.109375" style="52" customWidth="1"/>
    <col min="14581" max="14581" width="76.33203125" style="52" customWidth="1"/>
    <col min="14582" max="14582" width="37.109375" style="52" customWidth="1"/>
    <col min="14583" max="14835" width="11.44140625" style="52"/>
    <col min="14836" max="14836" width="7.109375" style="52" customWidth="1"/>
    <col min="14837" max="14837" width="76.33203125" style="52" customWidth="1"/>
    <col min="14838" max="14838" width="37.109375" style="52" customWidth="1"/>
    <col min="14839" max="15091" width="11.44140625" style="52"/>
    <col min="15092" max="15092" width="7.109375" style="52" customWidth="1"/>
    <col min="15093" max="15093" width="76.33203125" style="52" customWidth="1"/>
    <col min="15094" max="15094" width="37.109375" style="52" customWidth="1"/>
    <col min="15095" max="15347" width="11.44140625" style="52"/>
    <col min="15348" max="15348" width="7.109375" style="52" customWidth="1"/>
    <col min="15349" max="15349" width="76.33203125" style="52" customWidth="1"/>
    <col min="15350" max="15350" width="37.109375" style="52" customWidth="1"/>
    <col min="15351" max="15603" width="11.44140625" style="52"/>
    <col min="15604" max="15604" width="7.109375" style="52" customWidth="1"/>
    <col min="15605" max="15605" width="76.33203125" style="52" customWidth="1"/>
    <col min="15606" max="15606" width="37.109375" style="52" customWidth="1"/>
    <col min="15607" max="15859" width="11.44140625" style="52"/>
    <col min="15860" max="15860" width="7.109375" style="52" customWidth="1"/>
    <col min="15861" max="15861" width="76.33203125" style="52" customWidth="1"/>
    <col min="15862" max="15862" width="37.109375" style="52" customWidth="1"/>
    <col min="15863" max="16115" width="11.44140625" style="52"/>
    <col min="16116" max="16116" width="7.109375" style="52" customWidth="1"/>
    <col min="16117" max="16117" width="76.33203125" style="52" customWidth="1"/>
    <col min="16118" max="16118" width="37.109375" style="52" customWidth="1"/>
    <col min="16119" max="16384" width="11.44140625" style="52"/>
  </cols>
  <sheetData>
    <row r="1" spans="1:9" s="14" customFormat="1" ht="28.5" customHeight="1" thickBot="1" x14ac:dyDescent="0.35">
      <c r="A1" s="238"/>
      <c r="B1" s="422" t="s">
        <v>479</v>
      </c>
      <c r="C1" s="379"/>
      <c r="D1" s="379"/>
      <c r="E1" s="379"/>
      <c r="F1" s="379"/>
      <c r="G1" s="424" t="s">
        <v>263</v>
      </c>
      <c r="H1" s="425"/>
      <c r="I1" s="426"/>
    </row>
    <row r="2" spans="1:9" s="14" customFormat="1" ht="18" customHeight="1" thickBot="1" x14ac:dyDescent="0.35">
      <c r="A2" s="239"/>
      <c r="B2" s="423"/>
      <c r="C2" s="240"/>
      <c r="D2" s="240"/>
      <c r="E2" s="240"/>
      <c r="F2" s="240"/>
      <c r="G2" s="414" t="s">
        <v>251</v>
      </c>
      <c r="H2" s="415"/>
      <c r="I2" s="418"/>
    </row>
    <row r="3" spans="1:9" s="14" customFormat="1" ht="18" customHeight="1" thickBot="1" x14ac:dyDescent="0.35">
      <c r="A3" s="414" t="s">
        <v>8</v>
      </c>
      <c r="B3" s="415"/>
      <c r="C3" s="17" t="s">
        <v>9</v>
      </c>
      <c r="D3" s="378" t="s">
        <v>536</v>
      </c>
      <c r="E3" s="378" t="s">
        <v>537</v>
      </c>
      <c r="F3" s="378" t="s">
        <v>538</v>
      </c>
      <c r="G3" s="18" t="s">
        <v>28</v>
      </c>
      <c r="H3" s="19" t="s">
        <v>10</v>
      </c>
      <c r="I3" s="20" t="s">
        <v>11</v>
      </c>
    </row>
    <row r="4" spans="1:9" s="14" customFormat="1" ht="12" customHeight="1" thickBot="1" x14ac:dyDescent="0.35">
      <c r="A4" s="241"/>
      <c r="B4" s="242"/>
      <c r="C4" s="243"/>
      <c r="D4" s="348"/>
      <c r="E4" s="348"/>
      <c r="F4" s="348"/>
      <c r="G4" s="244"/>
      <c r="H4" s="245"/>
      <c r="I4" s="246"/>
    </row>
    <row r="5" spans="1:9" s="14" customFormat="1" ht="18" customHeight="1" thickBot="1" x14ac:dyDescent="0.35">
      <c r="A5" s="27">
        <v>1</v>
      </c>
      <c r="B5" s="28" t="s">
        <v>528</v>
      </c>
      <c r="C5" s="29"/>
      <c r="D5" s="209"/>
      <c r="E5" s="209"/>
      <c r="F5" s="209"/>
      <c r="G5" s="138"/>
      <c r="H5" s="237"/>
      <c r="I5" s="139">
        <f>SUBTOTAL(9,I6:I17)</f>
        <v>52247.799999999996</v>
      </c>
    </row>
    <row r="6" spans="1:9" s="14" customFormat="1" ht="12" customHeight="1" x14ac:dyDescent="0.3">
      <c r="A6" s="39"/>
      <c r="B6" s="34" t="s">
        <v>651</v>
      </c>
      <c r="C6" s="38" t="s">
        <v>15</v>
      </c>
      <c r="D6" s="30">
        <v>728</v>
      </c>
      <c r="E6" s="33">
        <v>399</v>
      </c>
      <c r="F6" s="33">
        <v>153</v>
      </c>
      <c r="G6" s="30"/>
      <c r="H6" s="226">
        <v>8.1</v>
      </c>
      <c r="I6" s="99">
        <f t="shared" ref="I6:I29" si="0">+G6*H6</f>
        <v>0</v>
      </c>
    </row>
    <row r="7" spans="1:9" s="14" customFormat="1" ht="12" customHeight="1" x14ac:dyDescent="0.3">
      <c r="A7" s="39"/>
      <c r="B7" s="34" t="s">
        <v>135</v>
      </c>
      <c r="C7" s="38" t="s">
        <v>652</v>
      </c>
      <c r="D7" s="30"/>
      <c r="E7" s="33"/>
      <c r="F7" s="33"/>
      <c r="G7" s="30"/>
      <c r="H7" s="226">
        <v>0</v>
      </c>
      <c r="I7" s="99">
        <f t="shared" si="0"/>
        <v>0</v>
      </c>
    </row>
    <row r="8" spans="1:9" s="14" customFormat="1" ht="12" customHeight="1" x14ac:dyDescent="0.3">
      <c r="A8" s="39"/>
      <c r="B8" s="34" t="s">
        <v>531</v>
      </c>
      <c r="C8" s="38" t="s">
        <v>15</v>
      </c>
      <c r="D8" s="39"/>
      <c r="E8" s="33">
        <v>399</v>
      </c>
      <c r="F8" s="33"/>
      <c r="G8" s="30"/>
      <c r="H8" s="226">
        <v>17.3</v>
      </c>
      <c r="I8" s="99"/>
    </row>
    <row r="9" spans="1:9" s="14" customFormat="1" ht="12" customHeight="1" x14ac:dyDescent="0.3">
      <c r="A9" s="39"/>
      <c r="B9" s="37" t="s">
        <v>670</v>
      </c>
      <c r="C9" s="35" t="s">
        <v>15</v>
      </c>
      <c r="D9" s="30">
        <f>409+212</f>
        <v>621</v>
      </c>
      <c r="E9" s="44"/>
      <c r="F9" s="44">
        <v>153</v>
      </c>
      <c r="G9" s="88">
        <v>177</v>
      </c>
      <c r="H9" s="226">
        <v>69</v>
      </c>
      <c r="I9" s="99">
        <f t="shared" ref="I9:I10" si="1">+G9*H9</f>
        <v>12213</v>
      </c>
    </row>
    <row r="10" spans="1:9" s="14" customFormat="1" ht="12" customHeight="1" x14ac:dyDescent="0.3">
      <c r="A10" s="39"/>
      <c r="B10" s="37" t="s">
        <v>322</v>
      </c>
      <c r="C10" s="35" t="s">
        <v>32</v>
      </c>
      <c r="D10" s="30">
        <v>780</v>
      </c>
      <c r="E10" s="44"/>
      <c r="F10" s="44">
        <v>126</v>
      </c>
      <c r="G10" s="88">
        <v>187</v>
      </c>
      <c r="H10" s="226">
        <v>23</v>
      </c>
      <c r="I10" s="99">
        <f t="shared" si="1"/>
        <v>4301</v>
      </c>
    </row>
    <row r="11" spans="1:9" s="14" customFormat="1" ht="12" customHeight="1" x14ac:dyDescent="0.3">
      <c r="A11" s="39"/>
      <c r="B11" s="37" t="s">
        <v>529</v>
      </c>
      <c r="C11" s="35" t="s">
        <v>15</v>
      </c>
      <c r="D11" s="30">
        <f>409+212</f>
        <v>621</v>
      </c>
      <c r="E11" s="44"/>
      <c r="F11" s="44">
        <v>153</v>
      </c>
      <c r="G11" s="30">
        <v>55</v>
      </c>
      <c r="H11" s="226">
        <v>46</v>
      </c>
      <c r="I11" s="99">
        <f t="shared" si="0"/>
        <v>2530</v>
      </c>
    </row>
    <row r="12" spans="1:9" s="14" customFormat="1" ht="12" customHeight="1" x14ac:dyDescent="0.3">
      <c r="A12" s="39"/>
      <c r="B12" s="37" t="s">
        <v>322</v>
      </c>
      <c r="C12" s="35" t="s">
        <v>32</v>
      </c>
      <c r="D12" s="30">
        <v>780</v>
      </c>
      <c r="E12" s="44"/>
      <c r="F12" s="44">
        <v>126</v>
      </c>
      <c r="G12" s="30">
        <v>52</v>
      </c>
      <c r="H12" s="226">
        <v>17.3</v>
      </c>
      <c r="I12" s="99">
        <f t="shared" si="0"/>
        <v>899.6</v>
      </c>
    </row>
    <row r="13" spans="1:9" s="14" customFormat="1" ht="12" customHeight="1" x14ac:dyDescent="0.3">
      <c r="A13" s="39"/>
      <c r="B13" s="37" t="s">
        <v>530</v>
      </c>
      <c r="C13" s="35" t="s">
        <v>15</v>
      </c>
      <c r="D13" s="30">
        <v>107</v>
      </c>
      <c r="E13" s="44">
        <v>366</v>
      </c>
      <c r="F13" s="44"/>
      <c r="G13" s="30">
        <v>377</v>
      </c>
      <c r="H13" s="226">
        <v>63.3</v>
      </c>
      <c r="I13" s="99">
        <f t="shared" si="0"/>
        <v>23864.1</v>
      </c>
    </row>
    <row r="14" spans="1:9" s="14" customFormat="1" ht="12" customHeight="1" x14ac:dyDescent="0.3">
      <c r="A14" s="39"/>
      <c r="B14" s="37" t="s">
        <v>322</v>
      </c>
      <c r="C14" s="35" t="s">
        <v>32</v>
      </c>
      <c r="D14" s="30"/>
      <c r="E14" s="44">
        <v>396</v>
      </c>
      <c r="F14" s="44"/>
      <c r="G14" s="30">
        <v>296</v>
      </c>
      <c r="H14" s="226">
        <v>17.3</v>
      </c>
      <c r="I14" s="99">
        <f t="shared" si="0"/>
        <v>5120.8</v>
      </c>
    </row>
    <row r="15" spans="1:9" s="14" customFormat="1" ht="12" customHeight="1" x14ac:dyDescent="0.3">
      <c r="A15" s="39"/>
      <c r="B15" s="37" t="s">
        <v>550</v>
      </c>
      <c r="C15" s="35" t="s">
        <v>15</v>
      </c>
      <c r="D15" s="30"/>
      <c r="E15" s="44">
        <v>33</v>
      </c>
      <c r="F15" s="44"/>
      <c r="G15" s="30">
        <v>48</v>
      </c>
      <c r="H15" s="226">
        <v>58.7</v>
      </c>
      <c r="I15" s="99">
        <f t="shared" si="0"/>
        <v>2817.6000000000004</v>
      </c>
    </row>
    <row r="16" spans="1:9" s="14" customFormat="1" ht="12" customHeight="1" x14ac:dyDescent="0.3">
      <c r="A16" s="39"/>
      <c r="B16" s="37" t="s">
        <v>322</v>
      </c>
      <c r="C16" s="35" t="s">
        <v>32</v>
      </c>
      <c r="D16" s="30"/>
      <c r="E16" s="44"/>
      <c r="F16" s="44"/>
      <c r="G16" s="30">
        <v>29</v>
      </c>
      <c r="H16" s="226">
        <v>17.3</v>
      </c>
      <c r="I16" s="99">
        <f t="shared" si="0"/>
        <v>501.70000000000005</v>
      </c>
    </row>
    <row r="17" spans="1:9" s="14" customFormat="1" ht="12" customHeight="1" thickBot="1" x14ac:dyDescent="0.35">
      <c r="A17" s="39"/>
      <c r="B17" s="37"/>
      <c r="C17" s="35"/>
      <c r="D17" s="30"/>
      <c r="E17" s="44"/>
      <c r="F17" s="44"/>
      <c r="G17" s="30"/>
      <c r="H17" s="226">
        <v>0</v>
      </c>
      <c r="I17" s="99">
        <f t="shared" si="0"/>
        <v>0</v>
      </c>
    </row>
    <row r="18" spans="1:9" s="14" customFormat="1" ht="18" customHeight="1" thickBot="1" x14ac:dyDescent="0.35">
      <c r="A18" s="27">
        <v>2</v>
      </c>
      <c r="B18" s="28" t="s">
        <v>323</v>
      </c>
      <c r="C18" s="225"/>
      <c r="D18" s="30"/>
      <c r="E18" s="214"/>
      <c r="F18" s="214"/>
      <c r="G18" s="138"/>
      <c r="H18" s="237">
        <v>0</v>
      </c>
      <c r="I18" s="139">
        <f>SUBTOTAL(9,I19:I24)</f>
        <v>0</v>
      </c>
    </row>
    <row r="19" spans="1:9" s="14" customFormat="1" ht="12" customHeight="1" x14ac:dyDescent="0.3">
      <c r="A19" s="39"/>
      <c r="B19" s="34" t="s">
        <v>324</v>
      </c>
      <c r="C19" s="38" t="s">
        <v>15</v>
      </c>
      <c r="D19" s="30">
        <v>56</v>
      </c>
      <c r="E19" s="33"/>
      <c r="F19" s="33"/>
      <c r="G19" s="30"/>
      <c r="H19" s="226">
        <v>8.1</v>
      </c>
      <c r="I19" s="99">
        <f>+G19*H19</f>
        <v>0</v>
      </c>
    </row>
    <row r="20" spans="1:9" s="14" customFormat="1" ht="12" customHeight="1" x14ac:dyDescent="0.3">
      <c r="A20" s="39"/>
      <c r="B20" s="37" t="s">
        <v>325</v>
      </c>
      <c r="C20" s="35" t="s">
        <v>15</v>
      </c>
      <c r="D20" s="30">
        <v>56</v>
      </c>
      <c r="E20" s="44"/>
      <c r="F20" s="44"/>
      <c r="G20" s="30"/>
      <c r="H20" s="226">
        <v>51.8</v>
      </c>
      <c r="I20" s="99">
        <f t="shared" ref="I20:I24" si="2">+G20*H20</f>
        <v>0</v>
      </c>
    </row>
    <row r="21" spans="1:9" s="14" customFormat="1" ht="12" customHeight="1" x14ac:dyDescent="0.3">
      <c r="A21" s="39"/>
      <c r="B21" s="37" t="s">
        <v>322</v>
      </c>
      <c r="C21" s="35" t="s">
        <v>32</v>
      </c>
      <c r="D21" s="30">
        <v>90</v>
      </c>
      <c r="E21" s="44"/>
      <c r="F21" s="44"/>
      <c r="G21" s="30"/>
      <c r="H21" s="226">
        <v>23</v>
      </c>
      <c r="I21" s="99">
        <f t="shared" si="2"/>
        <v>0</v>
      </c>
    </row>
    <row r="22" spans="1:9" s="14" customFormat="1" ht="12" customHeight="1" x14ac:dyDescent="0.3">
      <c r="A22" s="27"/>
      <c r="B22" s="37" t="s">
        <v>169</v>
      </c>
      <c r="C22" s="35" t="s">
        <v>88</v>
      </c>
      <c r="D22" s="30">
        <v>6</v>
      </c>
      <c r="E22" s="44"/>
      <c r="F22" s="44"/>
      <c r="G22" s="30"/>
      <c r="H22" s="226">
        <v>172.5</v>
      </c>
      <c r="I22" s="99">
        <f t="shared" si="2"/>
        <v>0</v>
      </c>
    </row>
    <row r="23" spans="1:9" s="14" customFormat="1" ht="12" customHeight="1" x14ac:dyDescent="0.3">
      <c r="A23" s="27"/>
      <c r="B23" s="37"/>
      <c r="C23" s="35"/>
      <c r="D23" s="30"/>
      <c r="E23" s="44"/>
      <c r="F23" s="44"/>
      <c r="G23" s="30"/>
      <c r="H23" s="226">
        <v>0</v>
      </c>
      <c r="I23" s="99">
        <f t="shared" si="2"/>
        <v>0</v>
      </c>
    </row>
    <row r="24" spans="1:9" s="14" customFormat="1" ht="12" customHeight="1" thickBot="1" x14ac:dyDescent="0.35">
      <c r="A24" s="39"/>
      <c r="B24" s="37"/>
      <c r="C24" s="35"/>
      <c r="D24" s="30"/>
      <c r="E24" s="27"/>
      <c r="F24" s="27"/>
      <c r="G24" s="30"/>
      <c r="H24" s="226">
        <v>0</v>
      </c>
      <c r="I24" s="99">
        <f t="shared" si="2"/>
        <v>0</v>
      </c>
    </row>
    <row r="25" spans="1:9" s="14" customFormat="1" ht="18" customHeight="1" thickBot="1" x14ac:dyDescent="0.35">
      <c r="A25" s="27">
        <v>3</v>
      </c>
      <c r="B25" s="40" t="s">
        <v>39</v>
      </c>
      <c r="C25" s="35"/>
      <c r="D25" s="30"/>
      <c r="E25" s="27"/>
      <c r="F25" s="27"/>
      <c r="G25" s="138"/>
      <c r="H25" s="237">
        <v>0</v>
      </c>
      <c r="I25" s="139">
        <f>SUBTOTAL(9,I26:I29)</f>
        <v>1724.6999999999998</v>
      </c>
    </row>
    <row r="26" spans="1:9" s="14" customFormat="1" ht="12" customHeight="1" x14ac:dyDescent="0.3">
      <c r="A26" s="39"/>
      <c r="B26" s="34" t="s">
        <v>137</v>
      </c>
      <c r="C26" s="35" t="s">
        <v>88</v>
      </c>
      <c r="D26" s="30">
        <v>2</v>
      </c>
      <c r="E26" s="27"/>
      <c r="F26" s="27"/>
      <c r="G26" s="88">
        <v>3</v>
      </c>
      <c r="H26" s="340">
        <v>574.9</v>
      </c>
      <c r="I26" s="99">
        <f t="shared" si="0"/>
        <v>1724.6999999999998</v>
      </c>
    </row>
    <row r="27" spans="1:9" s="14" customFormat="1" ht="12" customHeight="1" x14ac:dyDescent="0.3">
      <c r="A27" s="39"/>
      <c r="B27" s="34" t="s">
        <v>136</v>
      </c>
      <c r="C27" s="35" t="s">
        <v>655</v>
      </c>
      <c r="D27" s="27"/>
      <c r="E27" s="27"/>
      <c r="F27" s="27"/>
      <c r="G27" s="30"/>
      <c r="H27" s="226">
        <v>0</v>
      </c>
      <c r="I27" s="99">
        <f t="shared" si="0"/>
        <v>0</v>
      </c>
    </row>
    <row r="28" spans="1:9" s="14" customFormat="1" ht="12" x14ac:dyDescent="0.3">
      <c r="A28" s="39"/>
      <c r="B28" s="34"/>
      <c r="C28" s="42"/>
      <c r="D28" s="27"/>
      <c r="E28" s="27"/>
      <c r="F28" s="27"/>
      <c r="G28" s="30"/>
      <c r="H28" s="226"/>
      <c r="I28" s="99">
        <f t="shared" si="0"/>
        <v>0</v>
      </c>
    </row>
    <row r="29" spans="1:9" s="14" customFormat="1" ht="12" customHeight="1" thickBot="1" x14ac:dyDescent="0.35">
      <c r="A29" s="223"/>
      <c r="B29" s="37"/>
      <c r="C29" s="42"/>
      <c r="D29" s="27"/>
      <c r="E29" s="27"/>
      <c r="F29" s="27"/>
      <c r="G29" s="215"/>
      <c r="H29" s="306"/>
      <c r="I29" s="305">
        <f t="shared" si="0"/>
        <v>0</v>
      </c>
    </row>
    <row r="30" spans="1:9" ht="15" customHeight="1" thickTop="1" thickBot="1" x14ac:dyDescent="0.35">
      <c r="A30" s="252"/>
      <c r="B30" s="253"/>
      <c r="C30" s="254"/>
      <c r="D30" s="300"/>
      <c r="E30" s="300"/>
      <c r="F30" s="300"/>
      <c r="G30" s="307"/>
      <c r="H30" s="226"/>
      <c r="I30" s="99"/>
    </row>
    <row r="31" spans="1:9" s="14" customFormat="1" ht="15" customHeight="1" thickBot="1" x14ac:dyDescent="0.35">
      <c r="A31" s="252"/>
      <c r="B31" s="257" t="s">
        <v>239</v>
      </c>
      <c r="C31" s="258"/>
      <c r="D31" s="301"/>
      <c r="E31" s="301"/>
      <c r="F31" s="301"/>
      <c r="G31" s="259"/>
      <c r="H31" s="237"/>
      <c r="I31" s="260">
        <f>SUBTOTAL(9,I4:I29)</f>
        <v>53972.499999999993</v>
      </c>
    </row>
    <row r="32" spans="1:9" s="14" customFormat="1" ht="15" customHeight="1" thickBot="1" x14ac:dyDescent="0.35">
      <c r="A32" s="252"/>
      <c r="B32" s="257"/>
      <c r="C32" s="258"/>
      <c r="D32" s="301"/>
      <c r="E32" s="301"/>
      <c r="F32" s="301"/>
      <c r="G32" s="259"/>
      <c r="H32" s="237"/>
      <c r="I32" s="227"/>
    </row>
    <row r="33" spans="1:9" s="14" customFormat="1" ht="15" customHeight="1" thickBot="1" x14ac:dyDescent="0.35">
      <c r="A33" s="252"/>
      <c r="B33" s="257" t="s">
        <v>408</v>
      </c>
      <c r="C33" s="258"/>
      <c r="D33" s="301"/>
      <c r="E33" s="301"/>
      <c r="F33" s="301"/>
      <c r="G33" s="259"/>
      <c r="H33" s="237"/>
      <c r="I33" s="260">
        <f>+I31*0.2</f>
        <v>10794.5</v>
      </c>
    </row>
    <row r="34" spans="1:9" s="14" customFormat="1" ht="15" customHeight="1" thickBot="1" x14ac:dyDescent="0.35">
      <c r="A34" s="252"/>
      <c r="B34" s="257"/>
      <c r="C34" s="258"/>
      <c r="D34" s="301"/>
      <c r="E34" s="301"/>
      <c r="F34" s="301"/>
      <c r="G34" s="259"/>
      <c r="H34" s="237"/>
      <c r="I34" s="227"/>
    </row>
    <row r="35" spans="1:9" s="14" customFormat="1" ht="15" customHeight="1" thickBot="1" x14ac:dyDescent="0.35">
      <c r="A35" s="261"/>
      <c r="B35" s="262" t="s">
        <v>12</v>
      </c>
      <c r="C35" s="263"/>
      <c r="D35" s="302"/>
      <c r="E35" s="302"/>
      <c r="F35" s="302"/>
      <c r="G35" s="264"/>
      <c r="H35" s="265"/>
      <c r="I35" s="260">
        <f>I31+I33</f>
        <v>64766.999999999993</v>
      </c>
    </row>
  </sheetData>
  <mergeCells count="4">
    <mergeCell ref="B1:B2"/>
    <mergeCell ref="G2:I2"/>
    <mergeCell ref="A3:B3"/>
    <mergeCell ref="G1:I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4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0C24-489C-47C8-941D-8E54D6FA4989}">
  <sheetPr>
    <tabColor rgb="FF92D050"/>
    <pageSetUpPr fitToPage="1"/>
  </sheetPr>
  <dimension ref="A1:I36"/>
  <sheetViews>
    <sheetView showZeros="0" view="pageBreakPreview" zoomScaleNormal="100" zoomScaleSheetLayoutView="100" workbookViewId="0">
      <pane xSplit="3" ySplit="3" topLeftCell="D4" activePane="bottomRight" state="frozen"/>
      <selection activeCell="J21" sqref="J21"/>
      <selection pane="topRight" activeCell="J21" sqref="J21"/>
      <selection pane="bottomLeft" activeCell="J21" sqref="J21"/>
      <selection pane="bottomRight" sqref="A1:XFD1048576"/>
    </sheetView>
  </sheetViews>
  <sheetFormatPr baseColWidth="10" defaultRowHeight="10.199999999999999" x14ac:dyDescent="0.3"/>
  <cols>
    <col min="1" max="1" width="5.6640625" style="14" customWidth="1"/>
    <col min="2" max="2" width="41.5546875" style="52" customWidth="1"/>
    <col min="3" max="4" width="8.6640625" style="14" customWidth="1"/>
    <col min="5" max="5" width="8.6640625" style="72" customWidth="1"/>
    <col min="6" max="6" width="8.6640625" style="14" customWidth="1"/>
    <col min="7" max="7" width="8.6640625" style="52" customWidth="1"/>
    <col min="8" max="9" width="15.44140625" style="52" customWidth="1"/>
    <col min="10" max="244" width="11.44140625" style="52"/>
    <col min="245" max="245" width="7.109375" style="52" customWidth="1"/>
    <col min="246" max="246" width="76.33203125" style="52" customWidth="1"/>
    <col min="247" max="247" width="37.109375" style="52" customWidth="1"/>
    <col min="248" max="500" width="11.44140625" style="52"/>
    <col min="501" max="501" width="7.109375" style="52" customWidth="1"/>
    <col min="502" max="502" width="76.33203125" style="52" customWidth="1"/>
    <col min="503" max="503" width="37.109375" style="52" customWidth="1"/>
    <col min="504" max="756" width="11.44140625" style="52"/>
    <col min="757" max="757" width="7.109375" style="52" customWidth="1"/>
    <col min="758" max="758" width="76.33203125" style="52" customWidth="1"/>
    <col min="759" max="759" width="37.109375" style="52" customWidth="1"/>
    <col min="760" max="1012" width="11.44140625" style="52"/>
    <col min="1013" max="1013" width="7.109375" style="52" customWidth="1"/>
    <col min="1014" max="1014" width="76.33203125" style="52" customWidth="1"/>
    <col min="1015" max="1015" width="37.109375" style="52" customWidth="1"/>
    <col min="1016" max="1268" width="11.44140625" style="52"/>
    <col min="1269" max="1269" width="7.109375" style="52" customWidth="1"/>
    <col min="1270" max="1270" width="76.33203125" style="52" customWidth="1"/>
    <col min="1271" max="1271" width="37.109375" style="52" customWidth="1"/>
    <col min="1272" max="1524" width="11.44140625" style="52"/>
    <col min="1525" max="1525" width="7.109375" style="52" customWidth="1"/>
    <col min="1526" max="1526" width="76.33203125" style="52" customWidth="1"/>
    <col min="1527" max="1527" width="37.109375" style="52" customWidth="1"/>
    <col min="1528" max="1780" width="11.44140625" style="52"/>
    <col min="1781" max="1781" width="7.109375" style="52" customWidth="1"/>
    <col min="1782" max="1782" width="76.33203125" style="52" customWidth="1"/>
    <col min="1783" max="1783" width="37.109375" style="52" customWidth="1"/>
    <col min="1784" max="2036" width="11.44140625" style="52"/>
    <col min="2037" max="2037" width="7.109375" style="52" customWidth="1"/>
    <col min="2038" max="2038" width="76.33203125" style="52" customWidth="1"/>
    <col min="2039" max="2039" width="37.109375" style="52" customWidth="1"/>
    <col min="2040" max="2292" width="11.44140625" style="52"/>
    <col min="2293" max="2293" width="7.109375" style="52" customWidth="1"/>
    <col min="2294" max="2294" width="76.33203125" style="52" customWidth="1"/>
    <col min="2295" max="2295" width="37.109375" style="52" customWidth="1"/>
    <col min="2296" max="2548" width="11.44140625" style="52"/>
    <col min="2549" max="2549" width="7.109375" style="52" customWidth="1"/>
    <col min="2550" max="2550" width="76.33203125" style="52" customWidth="1"/>
    <col min="2551" max="2551" width="37.109375" style="52" customWidth="1"/>
    <col min="2552" max="2804" width="11.44140625" style="52"/>
    <col min="2805" max="2805" width="7.109375" style="52" customWidth="1"/>
    <col min="2806" max="2806" width="76.33203125" style="52" customWidth="1"/>
    <col min="2807" max="2807" width="37.109375" style="52" customWidth="1"/>
    <col min="2808" max="3060" width="11.44140625" style="52"/>
    <col min="3061" max="3061" width="7.109375" style="52" customWidth="1"/>
    <col min="3062" max="3062" width="76.33203125" style="52" customWidth="1"/>
    <col min="3063" max="3063" width="37.109375" style="52" customWidth="1"/>
    <col min="3064" max="3316" width="11.44140625" style="52"/>
    <col min="3317" max="3317" width="7.109375" style="52" customWidth="1"/>
    <col min="3318" max="3318" width="76.33203125" style="52" customWidth="1"/>
    <col min="3319" max="3319" width="37.109375" style="52" customWidth="1"/>
    <col min="3320" max="3572" width="11.44140625" style="52"/>
    <col min="3573" max="3573" width="7.109375" style="52" customWidth="1"/>
    <col min="3574" max="3574" width="76.33203125" style="52" customWidth="1"/>
    <col min="3575" max="3575" width="37.109375" style="52" customWidth="1"/>
    <col min="3576" max="3828" width="11.44140625" style="52"/>
    <col min="3829" max="3829" width="7.109375" style="52" customWidth="1"/>
    <col min="3830" max="3830" width="76.33203125" style="52" customWidth="1"/>
    <col min="3831" max="3831" width="37.109375" style="52" customWidth="1"/>
    <col min="3832" max="4084" width="11.44140625" style="52"/>
    <col min="4085" max="4085" width="7.109375" style="52" customWidth="1"/>
    <col min="4086" max="4086" width="76.33203125" style="52" customWidth="1"/>
    <col min="4087" max="4087" width="37.109375" style="52" customWidth="1"/>
    <col min="4088" max="4340" width="11.44140625" style="52"/>
    <col min="4341" max="4341" width="7.109375" style="52" customWidth="1"/>
    <col min="4342" max="4342" width="76.33203125" style="52" customWidth="1"/>
    <col min="4343" max="4343" width="37.109375" style="52" customWidth="1"/>
    <col min="4344" max="4596" width="11.44140625" style="52"/>
    <col min="4597" max="4597" width="7.109375" style="52" customWidth="1"/>
    <col min="4598" max="4598" width="76.33203125" style="52" customWidth="1"/>
    <col min="4599" max="4599" width="37.109375" style="52" customWidth="1"/>
    <col min="4600" max="4852" width="11.44140625" style="52"/>
    <col min="4853" max="4853" width="7.109375" style="52" customWidth="1"/>
    <col min="4854" max="4854" width="76.33203125" style="52" customWidth="1"/>
    <col min="4855" max="4855" width="37.109375" style="52" customWidth="1"/>
    <col min="4856" max="5108" width="11.44140625" style="52"/>
    <col min="5109" max="5109" width="7.109375" style="52" customWidth="1"/>
    <col min="5110" max="5110" width="76.33203125" style="52" customWidth="1"/>
    <col min="5111" max="5111" width="37.109375" style="52" customWidth="1"/>
    <col min="5112" max="5364" width="11.44140625" style="52"/>
    <col min="5365" max="5365" width="7.109375" style="52" customWidth="1"/>
    <col min="5366" max="5366" width="76.33203125" style="52" customWidth="1"/>
    <col min="5367" max="5367" width="37.109375" style="52" customWidth="1"/>
    <col min="5368" max="5620" width="11.44140625" style="52"/>
    <col min="5621" max="5621" width="7.109375" style="52" customWidth="1"/>
    <col min="5622" max="5622" width="76.33203125" style="52" customWidth="1"/>
    <col min="5623" max="5623" width="37.109375" style="52" customWidth="1"/>
    <col min="5624" max="5876" width="11.44140625" style="52"/>
    <col min="5877" max="5877" width="7.109375" style="52" customWidth="1"/>
    <col min="5878" max="5878" width="76.33203125" style="52" customWidth="1"/>
    <col min="5879" max="5879" width="37.109375" style="52" customWidth="1"/>
    <col min="5880" max="6132" width="11.44140625" style="52"/>
    <col min="6133" max="6133" width="7.109375" style="52" customWidth="1"/>
    <col min="6134" max="6134" width="76.33203125" style="52" customWidth="1"/>
    <col min="6135" max="6135" width="37.109375" style="52" customWidth="1"/>
    <col min="6136" max="6388" width="11.44140625" style="52"/>
    <col min="6389" max="6389" width="7.109375" style="52" customWidth="1"/>
    <col min="6390" max="6390" width="76.33203125" style="52" customWidth="1"/>
    <col min="6391" max="6391" width="37.109375" style="52" customWidth="1"/>
    <col min="6392" max="6644" width="11.44140625" style="52"/>
    <col min="6645" max="6645" width="7.109375" style="52" customWidth="1"/>
    <col min="6646" max="6646" width="76.33203125" style="52" customWidth="1"/>
    <col min="6647" max="6647" width="37.109375" style="52" customWidth="1"/>
    <col min="6648" max="6900" width="11.44140625" style="52"/>
    <col min="6901" max="6901" width="7.109375" style="52" customWidth="1"/>
    <col min="6902" max="6902" width="76.33203125" style="52" customWidth="1"/>
    <col min="6903" max="6903" width="37.109375" style="52" customWidth="1"/>
    <col min="6904" max="7156" width="11.44140625" style="52"/>
    <col min="7157" max="7157" width="7.109375" style="52" customWidth="1"/>
    <col min="7158" max="7158" width="76.33203125" style="52" customWidth="1"/>
    <col min="7159" max="7159" width="37.109375" style="52" customWidth="1"/>
    <col min="7160" max="7412" width="11.44140625" style="52"/>
    <col min="7413" max="7413" width="7.109375" style="52" customWidth="1"/>
    <col min="7414" max="7414" width="76.33203125" style="52" customWidth="1"/>
    <col min="7415" max="7415" width="37.109375" style="52" customWidth="1"/>
    <col min="7416" max="7668" width="11.44140625" style="52"/>
    <col min="7669" max="7669" width="7.109375" style="52" customWidth="1"/>
    <col min="7670" max="7670" width="76.33203125" style="52" customWidth="1"/>
    <col min="7671" max="7671" width="37.109375" style="52" customWidth="1"/>
    <col min="7672" max="7924" width="11.44140625" style="52"/>
    <col min="7925" max="7925" width="7.109375" style="52" customWidth="1"/>
    <col min="7926" max="7926" width="76.33203125" style="52" customWidth="1"/>
    <col min="7927" max="7927" width="37.109375" style="52" customWidth="1"/>
    <col min="7928" max="8180" width="11.44140625" style="52"/>
    <col min="8181" max="8181" width="7.109375" style="52" customWidth="1"/>
    <col min="8182" max="8182" width="76.33203125" style="52" customWidth="1"/>
    <col min="8183" max="8183" width="37.109375" style="52" customWidth="1"/>
    <col min="8184" max="8436" width="11.44140625" style="52"/>
    <col min="8437" max="8437" width="7.109375" style="52" customWidth="1"/>
    <col min="8438" max="8438" width="76.33203125" style="52" customWidth="1"/>
    <col min="8439" max="8439" width="37.109375" style="52" customWidth="1"/>
    <col min="8440" max="8692" width="11.44140625" style="52"/>
    <col min="8693" max="8693" width="7.109375" style="52" customWidth="1"/>
    <col min="8694" max="8694" width="76.33203125" style="52" customWidth="1"/>
    <col min="8695" max="8695" width="37.109375" style="52" customWidth="1"/>
    <col min="8696" max="8948" width="11.44140625" style="52"/>
    <col min="8949" max="8949" width="7.109375" style="52" customWidth="1"/>
    <col min="8950" max="8950" width="76.33203125" style="52" customWidth="1"/>
    <col min="8951" max="8951" width="37.109375" style="52" customWidth="1"/>
    <col min="8952" max="9204" width="11.44140625" style="52"/>
    <col min="9205" max="9205" width="7.109375" style="52" customWidth="1"/>
    <col min="9206" max="9206" width="76.33203125" style="52" customWidth="1"/>
    <col min="9207" max="9207" width="37.109375" style="52" customWidth="1"/>
    <col min="9208" max="9460" width="11.44140625" style="52"/>
    <col min="9461" max="9461" width="7.109375" style="52" customWidth="1"/>
    <col min="9462" max="9462" width="76.33203125" style="52" customWidth="1"/>
    <col min="9463" max="9463" width="37.109375" style="52" customWidth="1"/>
    <col min="9464" max="9716" width="11.44140625" style="52"/>
    <col min="9717" max="9717" width="7.109375" style="52" customWidth="1"/>
    <col min="9718" max="9718" width="76.33203125" style="52" customWidth="1"/>
    <col min="9719" max="9719" width="37.109375" style="52" customWidth="1"/>
    <col min="9720" max="9972" width="11.44140625" style="52"/>
    <col min="9973" max="9973" width="7.109375" style="52" customWidth="1"/>
    <col min="9974" max="9974" width="76.33203125" style="52" customWidth="1"/>
    <col min="9975" max="9975" width="37.109375" style="52" customWidth="1"/>
    <col min="9976" max="10228" width="11.44140625" style="52"/>
    <col min="10229" max="10229" width="7.109375" style="52" customWidth="1"/>
    <col min="10230" max="10230" width="76.33203125" style="52" customWidth="1"/>
    <col min="10231" max="10231" width="37.109375" style="52" customWidth="1"/>
    <col min="10232" max="10484" width="11.44140625" style="52"/>
    <col min="10485" max="10485" width="7.109375" style="52" customWidth="1"/>
    <col min="10486" max="10486" width="76.33203125" style="52" customWidth="1"/>
    <col min="10487" max="10487" width="37.109375" style="52" customWidth="1"/>
    <col min="10488" max="10740" width="11.44140625" style="52"/>
    <col min="10741" max="10741" width="7.109375" style="52" customWidth="1"/>
    <col min="10742" max="10742" width="76.33203125" style="52" customWidth="1"/>
    <col min="10743" max="10743" width="37.109375" style="52" customWidth="1"/>
    <col min="10744" max="10996" width="11.44140625" style="52"/>
    <col min="10997" max="10997" width="7.109375" style="52" customWidth="1"/>
    <col min="10998" max="10998" width="76.33203125" style="52" customWidth="1"/>
    <col min="10999" max="10999" width="37.109375" style="52" customWidth="1"/>
    <col min="11000" max="11252" width="11.44140625" style="52"/>
    <col min="11253" max="11253" width="7.109375" style="52" customWidth="1"/>
    <col min="11254" max="11254" width="76.33203125" style="52" customWidth="1"/>
    <col min="11255" max="11255" width="37.109375" style="52" customWidth="1"/>
    <col min="11256" max="11508" width="11.44140625" style="52"/>
    <col min="11509" max="11509" width="7.109375" style="52" customWidth="1"/>
    <col min="11510" max="11510" width="76.33203125" style="52" customWidth="1"/>
    <col min="11511" max="11511" width="37.109375" style="52" customWidth="1"/>
    <col min="11512" max="11764" width="11.44140625" style="52"/>
    <col min="11765" max="11765" width="7.109375" style="52" customWidth="1"/>
    <col min="11766" max="11766" width="76.33203125" style="52" customWidth="1"/>
    <col min="11767" max="11767" width="37.109375" style="52" customWidth="1"/>
    <col min="11768" max="12020" width="11.44140625" style="52"/>
    <col min="12021" max="12021" width="7.109375" style="52" customWidth="1"/>
    <col min="12022" max="12022" width="76.33203125" style="52" customWidth="1"/>
    <col min="12023" max="12023" width="37.109375" style="52" customWidth="1"/>
    <col min="12024" max="12276" width="11.44140625" style="52"/>
    <col min="12277" max="12277" width="7.109375" style="52" customWidth="1"/>
    <col min="12278" max="12278" width="76.33203125" style="52" customWidth="1"/>
    <col min="12279" max="12279" width="37.109375" style="52" customWidth="1"/>
    <col min="12280" max="12532" width="11.44140625" style="52"/>
    <col min="12533" max="12533" width="7.109375" style="52" customWidth="1"/>
    <col min="12534" max="12534" width="76.33203125" style="52" customWidth="1"/>
    <col min="12535" max="12535" width="37.109375" style="52" customWidth="1"/>
    <col min="12536" max="12788" width="11.44140625" style="52"/>
    <col min="12789" max="12789" width="7.109375" style="52" customWidth="1"/>
    <col min="12790" max="12790" width="76.33203125" style="52" customWidth="1"/>
    <col min="12791" max="12791" width="37.109375" style="52" customWidth="1"/>
    <col min="12792" max="13044" width="11.44140625" style="52"/>
    <col min="13045" max="13045" width="7.109375" style="52" customWidth="1"/>
    <col min="13046" max="13046" width="76.33203125" style="52" customWidth="1"/>
    <col min="13047" max="13047" width="37.109375" style="52" customWidth="1"/>
    <col min="13048" max="13300" width="11.44140625" style="52"/>
    <col min="13301" max="13301" width="7.109375" style="52" customWidth="1"/>
    <col min="13302" max="13302" width="76.33203125" style="52" customWidth="1"/>
    <col min="13303" max="13303" width="37.109375" style="52" customWidth="1"/>
    <col min="13304" max="13556" width="11.44140625" style="52"/>
    <col min="13557" max="13557" width="7.109375" style="52" customWidth="1"/>
    <col min="13558" max="13558" width="76.33203125" style="52" customWidth="1"/>
    <col min="13559" max="13559" width="37.109375" style="52" customWidth="1"/>
    <col min="13560" max="13812" width="11.44140625" style="52"/>
    <col min="13813" max="13813" width="7.109375" style="52" customWidth="1"/>
    <col min="13814" max="13814" width="76.33203125" style="52" customWidth="1"/>
    <col min="13815" max="13815" width="37.109375" style="52" customWidth="1"/>
    <col min="13816" max="14068" width="11.44140625" style="52"/>
    <col min="14069" max="14069" width="7.109375" style="52" customWidth="1"/>
    <col min="14070" max="14070" width="76.33203125" style="52" customWidth="1"/>
    <col min="14071" max="14071" width="37.109375" style="52" customWidth="1"/>
    <col min="14072" max="14324" width="11.44140625" style="52"/>
    <col min="14325" max="14325" width="7.109375" style="52" customWidth="1"/>
    <col min="14326" max="14326" width="76.33203125" style="52" customWidth="1"/>
    <col min="14327" max="14327" width="37.109375" style="52" customWidth="1"/>
    <col min="14328" max="14580" width="11.44140625" style="52"/>
    <col min="14581" max="14581" width="7.109375" style="52" customWidth="1"/>
    <col min="14582" max="14582" width="76.33203125" style="52" customWidth="1"/>
    <col min="14583" max="14583" width="37.109375" style="52" customWidth="1"/>
    <col min="14584" max="14836" width="11.44140625" style="52"/>
    <col min="14837" max="14837" width="7.109375" style="52" customWidth="1"/>
    <col min="14838" max="14838" width="76.33203125" style="52" customWidth="1"/>
    <col min="14839" max="14839" width="37.109375" style="52" customWidth="1"/>
    <col min="14840" max="15092" width="11.44140625" style="52"/>
    <col min="15093" max="15093" width="7.109375" style="52" customWidth="1"/>
    <col min="15094" max="15094" width="76.33203125" style="52" customWidth="1"/>
    <col min="15095" max="15095" width="37.109375" style="52" customWidth="1"/>
    <col min="15096" max="15348" width="11.44140625" style="52"/>
    <col min="15349" max="15349" width="7.109375" style="52" customWidth="1"/>
    <col min="15350" max="15350" width="76.33203125" style="52" customWidth="1"/>
    <col min="15351" max="15351" width="37.109375" style="52" customWidth="1"/>
    <col min="15352" max="15604" width="11.44140625" style="52"/>
    <col min="15605" max="15605" width="7.109375" style="52" customWidth="1"/>
    <col min="15606" max="15606" width="76.33203125" style="52" customWidth="1"/>
    <col min="15607" max="15607" width="37.109375" style="52" customWidth="1"/>
    <col min="15608" max="15860" width="11.44140625" style="52"/>
    <col min="15861" max="15861" width="7.109375" style="52" customWidth="1"/>
    <col min="15862" max="15862" width="76.33203125" style="52" customWidth="1"/>
    <col min="15863" max="15863" width="37.109375" style="52" customWidth="1"/>
    <col min="15864" max="16116" width="11.44140625" style="52"/>
    <col min="16117" max="16117" width="7.109375" style="52" customWidth="1"/>
    <col min="16118" max="16118" width="76.33203125" style="52" customWidth="1"/>
    <col min="16119" max="16119" width="37.109375" style="52" customWidth="1"/>
    <col min="16120" max="16384" width="11.44140625" style="52"/>
  </cols>
  <sheetData>
    <row r="1" spans="1:9" s="14" customFormat="1" ht="42.75" customHeight="1" thickBot="1" x14ac:dyDescent="0.35">
      <c r="A1" s="238"/>
      <c r="B1" s="422" t="s">
        <v>468</v>
      </c>
      <c r="C1" s="379"/>
      <c r="D1" s="379"/>
      <c r="E1" s="379"/>
      <c r="F1" s="379"/>
      <c r="G1" s="424" t="s">
        <v>263</v>
      </c>
      <c r="H1" s="425"/>
      <c r="I1" s="426"/>
    </row>
    <row r="2" spans="1:9" s="14" customFormat="1" ht="18" customHeight="1" thickBot="1" x14ac:dyDescent="0.35">
      <c r="A2" s="239"/>
      <c r="B2" s="423"/>
      <c r="C2" s="240"/>
      <c r="D2" s="240"/>
      <c r="E2" s="240"/>
      <c r="F2" s="240"/>
      <c r="G2" s="414" t="s">
        <v>251</v>
      </c>
      <c r="H2" s="415"/>
      <c r="I2" s="418"/>
    </row>
    <row r="3" spans="1:9" s="14" customFormat="1" ht="18" customHeight="1" thickBot="1" x14ac:dyDescent="0.35">
      <c r="A3" s="414" t="s">
        <v>8</v>
      </c>
      <c r="B3" s="415"/>
      <c r="C3" s="17" t="s">
        <v>9</v>
      </c>
      <c r="D3" s="378" t="s">
        <v>536</v>
      </c>
      <c r="E3" s="378" t="s">
        <v>537</v>
      </c>
      <c r="F3" s="378" t="s">
        <v>538</v>
      </c>
      <c r="G3" s="18" t="s">
        <v>28</v>
      </c>
      <c r="H3" s="19" t="s">
        <v>10</v>
      </c>
      <c r="I3" s="20" t="s">
        <v>11</v>
      </c>
    </row>
    <row r="4" spans="1:9" s="14" customFormat="1" ht="12" customHeight="1" thickBot="1" x14ac:dyDescent="0.35">
      <c r="A4" s="241"/>
      <c r="B4" s="242"/>
      <c r="C4" s="243"/>
      <c r="D4" s="348"/>
      <c r="E4" s="348"/>
      <c r="F4" s="348"/>
      <c r="G4" s="244"/>
      <c r="H4" s="245"/>
      <c r="I4" s="246"/>
    </row>
    <row r="5" spans="1:9" s="14" customFormat="1" ht="24" customHeight="1" thickBot="1" x14ac:dyDescent="0.35">
      <c r="A5" s="27">
        <v>1</v>
      </c>
      <c r="B5" s="28" t="s">
        <v>138</v>
      </c>
      <c r="C5" s="103"/>
      <c r="D5" s="210"/>
      <c r="E5" s="209"/>
      <c r="F5" s="210"/>
      <c r="G5" s="138"/>
      <c r="H5" s="237"/>
      <c r="I5" s="139">
        <f>SUBTOTAL(9,I6:I9)</f>
        <v>22816</v>
      </c>
    </row>
    <row r="6" spans="1:9" s="14" customFormat="1" ht="12" x14ac:dyDescent="0.3">
      <c r="A6" s="33"/>
      <c r="B6" s="37" t="s">
        <v>602</v>
      </c>
      <c r="C6" s="103"/>
      <c r="D6" s="210"/>
      <c r="E6" s="33"/>
      <c r="F6" s="33"/>
      <c r="G6" s="30">
        <v>992</v>
      </c>
      <c r="H6" s="226">
        <v>23</v>
      </c>
      <c r="I6" s="99">
        <f>+G6*H6</f>
        <v>22816</v>
      </c>
    </row>
    <row r="7" spans="1:9" s="14" customFormat="1" ht="21.75" customHeight="1" x14ac:dyDescent="0.3">
      <c r="A7" s="33"/>
      <c r="B7" s="37" t="s">
        <v>603</v>
      </c>
      <c r="C7" s="38" t="s">
        <v>15</v>
      </c>
      <c r="D7" s="33">
        <v>45</v>
      </c>
      <c r="E7" s="33"/>
      <c r="F7" s="33"/>
      <c r="G7" s="30"/>
      <c r="H7" s="226">
        <v>34.5</v>
      </c>
      <c r="I7" s="99">
        <f t="shared" ref="I7:I30" si="0">+G7*H7</f>
        <v>0</v>
      </c>
    </row>
    <row r="8" spans="1:9" s="361" customFormat="1" ht="12" customHeight="1" x14ac:dyDescent="0.3">
      <c r="A8" s="149"/>
      <c r="B8" s="141" t="s">
        <v>535</v>
      </c>
      <c r="C8" s="231" t="s">
        <v>15</v>
      </c>
      <c r="D8" s="88">
        <f>+D11+D13</f>
        <v>0</v>
      </c>
      <c r="E8" s="140">
        <v>6</v>
      </c>
      <c r="F8" s="360"/>
      <c r="G8" s="88"/>
      <c r="H8" s="340">
        <v>19.600000000000001</v>
      </c>
      <c r="I8" s="36">
        <f t="shared" si="0"/>
        <v>0</v>
      </c>
    </row>
    <row r="9" spans="1:9" s="14" customFormat="1" ht="12" customHeight="1" thickBot="1" x14ac:dyDescent="0.35">
      <c r="A9" s="39"/>
      <c r="B9" s="40"/>
      <c r="C9" s="107"/>
      <c r="D9" s="30"/>
      <c r="E9" s="39"/>
      <c r="F9" s="212"/>
      <c r="G9" s="30"/>
      <c r="H9" s="226">
        <v>0</v>
      </c>
      <c r="I9" s="99">
        <f t="shared" si="0"/>
        <v>0</v>
      </c>
    </row>
    <row r="10" spans="1:9" s="14" customFormat="1" ht="24" customHeight="1" thickBot="1" x14ac:dyDescent="0.35">
      <c r="A10" s="27">
        <v>2</v>
      </c>
      <c r="B10" s="28" t="s">
        <v>35</v>
      </c>
      <c r="C10" s="103"/>
      <c r="D10" s="30"/>
      <c r="E10" s="209"/>
      <c r="F10" s="210"/>
      <c r="G10" s="138"/>
      <c r="H10" s="237">
        <v>0</v>
      </c>
      <c r="I10" s="139">
        <f>SUBTOTAL(9,I11:I20)</f>
        <v>31164.6</v>
      </c>
    </row>
    <row r="11" spans="1:9" s="14" customFormat="1" ht="12" customHeight="1" x14ac:dyDescent="0.3">
      <c r="A11" s="33"/>
      <c r="B11" s="34" t="s">
        <v>606</v>
      </c>
      <c r="C11" s="38" t="s">
        <v>15</v>
      </c>
      <c r="D11" s="30"/>
      <c r="E11" s="33"/>
      <c r="F11" s="33"/>
      <c r="G11" s="30"/>
      <c r="H11" s="226">
        <v>0</v>
      </c>
      <c r="I11" s="99">
        <f t="shared" si="0"/>
        <v>0</v>
      </c>
    </row>
    <row r="12" spans="1:9" s="14" customFormat="1" ht="12" customHeight="1" x14ac:dyDescent="0.3">
      <c r="A12" s="33"/>
      <c r="B12" s="34" t="s">
        <v>604</v>
      </c>
      <c r="C12" s="38" t="s">
        <v>15</v>
      </c>
      <c r="D12" s="30">
        <f>45+127</f>
        <v>172</v>
      </c>
      <c r="E12" s="33"/>
      <c r="F12" s="33"/>
      <c r="G12" s="30">
        <f>77+99</f>
        <v>176</v>
      </c>
      <c r="H12" s="226">
        <v>51.8</v>
      </c>
      <c r="I12" s="99">
        <f t="shared" si="0"/>
        <v>9116.7999999999993</v>
      </c>
    </row>
    <row r="13" spans="1:9" s="14" customFormat="1" ht="12" customHeight="1" x14ac:dyDescent="0.3">
      <c r="A13" s="33"/>
      <c r="B13" s="34" t="s">
        <v>605</v>
      </c>
      <c r="C13" s="38" t="s">
        <v>15</v>
      </c>
      <c r="D13" s="30"/>
      <c r="E13" s="33">
        <v>6</v>
      </c>
      <c r="F13" s="33"/>
      <c r="G13" s="30">
        <v>72</v>
      </c>
      <c r="H13" s="226">
        <v>57.5</v>
      </c>
      <c r="I13" s="99">
        <f t="shared" si="0"/>
        <v>4140</v>
      </c>
    </row>
    <row r="14" spans="1:9" s="14" customFormat="1" ht="12" customHeight="1" x14ac:dyDescent="0.3">
      <c r="A14" s="33"/>
      <c r="B14" s="34" t="s">
        <v>639</v>
      </c>
      <c r="C14" s="38" t="s">
        <v>88</v>
      </c>
      <c r="D14" s="30"/>
      <c r="E14" s="33"/>
      <c r="F14" s="33"/>
      <c r="G14" s="30">
        <v>1</v>
      </c>
      <c r="H14" s="226">
        <v>865.3</v>
      </c>
      <c r="I14" s="99">
        <f t="shared" si="0"/>
        <v>865.3</v>
      </c>
    </row>
    <row r="15" spans="1:9" s="14" customFormat="1" ht="12" customHeight="1" x14ac:dyDescent="0.3">
      <c r="A15" s="33"/>
      <c r="B15" s="34" t="s">
        <v>551</v>
      </c>
      <c r="C15" s="38" t="s">
        <v>15</v>
      </c>
      <c r="D15" s="30"/>
      <c r="E15" s="33"/>
      <c r="F15" s="33"/>
      <c r="G15" s="30">
        <v>50</v>
      </c>
      <c r="H15" s="226">
        <v>51.8</v>
      </c>
      <c r="I15" s="99">
        <f t="shared" si="0"/>
        <v>2590</v>
      </c>
    </row>
    <row r="16" spans="1:9" s="14" customFormat="1" ht="12" customHeight="1" x14ac:dyDescent="0.3">
      <c r="A16" s="33"/>
      <c r="B16" s="34" t="s">
        <v>409</v>
      </c>
      <c r="C16" s="38" t="s">
        <v>655</v>
      </c>
      <c r="D16" s="30"/>
      <c r="E16" s="33"/>
      <c r="F16" s="33"/>
      <c r="G16" s="30"/>
      <c r="H16" s="226">
        <v>0</v>
      </c>
      <c r="I16" s="99">
        <f t="shared" si="0"/>
        <v>0</v>
      </c>
    </row>
    <row r="17" spans="1:9" s="14" customFormat="1" ht="12" customHeight="1" x14ac:dyDescent="0.3">
      <c r="A17" s="33"/>
      <c r="B17" s="34" t="s">
        <v>139</v>
      </c>
      <c r="C17" s="35" t="s">
        <v>32</v>
      </c>
      <c r="D17" s="30">
        <v>212</v>
      </c>
      <c r="E17" s="44">
        <v>13.5</v>
      </c>
      <c r="F17" s="44"/>
      <c r="G17" s="30">
        <v>400</v>
      </c>
      <c r="H17" s="226">
        <v>19.600000000000001</v>
      </c>
      <c r="I17" s="99">
        <f t="shared" si="0"/>
        <v>7840.0000000000009</v>
      </c>
    </row>
    <row r="18" spans="1:9" ht="12" customHeight="1" x14ac:dyDescent="0.3">
      <c r="A18" s="33"/>
      <c r="B18" s="34" t="s">
        <v>140</v>
      </c>
      <c r="C18" s="38" t="s">
        <v>32</v>
      </c>
      <c r="D18" s="30">
        <v>15</v>
      </c>
      <c r="E18" s="33">
        <v>2</v>
      </c>
      <c r="F18" s="33"/>
      <c r="G18" s="30">
        <f>15+20</f>
        <v>35</v>
      </c>
      <c r="H18" s="226">
        <v>11.5</v>
      </c>
      <c r="I18" s="99">
        <f t="shared" si="0"/>
        <v>402.5</v>
      </c>
    </row>
    <row r="19" spans="1:9" ht="12" customHeight="1" x14ac:dyDescent="0.3">
      <c r="A19" s="33"/>
      <c r="B19" s="34" t="s">
        <v>410</v>
      </c>
      <c r="C19" s="38" t="s">
        <v>88</v>
      </c>
      <c r="D19" s="30">
        <v>4</v>
      </c>
      <c r="E19" s="33"/>
      <c r="F19" s="33"/>
      <c r="G19" s="30">
        <v>12</v>
      </c>
      <c r="H19" s="226">
        <v>517.5</v>
      </c>
      <c r="I19" s="99">
        <f t="shared" si="0"/>
        <v>6210</v>
      </c>
    </row>
    <row r="20" spans="1:9" s="14" customFormat="1" ht="12" customHeight="1" thickBot="1" x14ac:dyDescent="0.35">
      <c r="A20" s="39"/>
      <c r="B20" s="40"/>
      <c r="C20" s="107"/>
      <c r="D20" s="30"/>
      <c r="E20" s="39"/>
      <c r="F20" s="212"/>
      <c r="G20" s="30"/>
      <c r="H20" s="226">
        <v>0</v>
      </c>
      <c r="I20" s="99">
        <f t="shared" si="0"/>
        <v>0</v>
      </c>
    </row>
    <row r="21" spans="1:9" s="14" customFormat="1" ht="24" customHeight="1" thickBot="1" x14ac:dyDescent="0.35">
      <c r="A21" s="27">
        <v>3</v>
      </c>
      <c r="B21" s="40" t="s">
        <v>36</v>
      </c>
      <c r="C21" s="103"/>
      <c r="D21" s="30"/>
      <c r="E21" s="209"/>
      <c r="F21" s="210"/>
      <c r="G21" s="138"/>
      <c r="H21" s="237">
        <v>0</v>
      </c>
      <c r="I21" s="139">
        <f>SUBTOTAL(9,I22:I25)</f>
        <v>36570.1</v>
      </c>
    </row>
    <row r="22" spans="1:9" s="14" customFormat="1" ht="12" customHeight="1" x14ac:dyDescent="0.3">
      <c r="A22" s="33"/>
      <c r="B22" s="34" t="s">
        <v>654</v>
      </c>
      <c r="C22" s="38" t="s">
        <v>15</v>
      </c>
      <c r="D22" s="30">
        <v>118</v>
      </c>
      <c r="E22" s="33">
        <v>37</v>
      </c>
      <c r="F22" s="33"/>
      <c r="G22" s="30">
        <v>623</v>
      </c>
      <c r="H22" s="226">
        <v>12.7</v>
      </c>
      <c r="I22" s="99">
        <f t="shared" si="0"/>
        <v>7912.0999999999995</v>
      </c>
    </row>
    <row r="23" spans="1:9" s="14" customFormat="1" ht="12" x14ac:dyDescent="0.3">
      <c r="A23" s="33"/>
      <c r="B23" s="37" t="s">
        <v>653</v>
      </c>
      <c r="C23" s="38" t="s">
        <v>15</v>
      </c>
      <c r="D23" s="30">
        <v>118</v>
      </c>
      <c r="E23" s="33">
        <v>37</v>
      </c>
      <c r="F23" s="33"/>
      <c r="G23" s="30">
        <v>623</v>
      </c>
      <c r="H23" s="226">
        <v>46</v>
      </c>
      <c r="I23" s="99">
        <f t="shared" si="0"/>
        <v>28658</v>
      </c>
    </row>
    <row r="24" spans="1:9" s="14" customFormat="1" ht="12" customHeight="1" x14ac:dyDescent="0.3">
      <c r="A24" s="33"/>
      <c r="B24" s="34"/>
      <c r="C24" s="105"/>
      <c r="D24" s="211"/>
      <c r="E24" s="44"/>
      <c r="F24" s="211"/>
      <c r="G24" s="30"/>
      <c r="H24" s="226">
        <v>0</v>
      </c>
      <c r="I24" s="99">
        <f t="shared" si="0"/>
        <v>0</v>
      </c>
    </row>
    <row r="25" spans="1:9" s="14" customFormat="1" ht="12" customHeight="1" thickBot="1" x14ac:dyDescent="0.35">
      <c r="A25" s="39"/>
      <c r="B25" s="40"/>
      <c r="C25" s="107"/>
      <c r="D25" s="212"/>
      <c r="E25" s="39"/>
      <c r="F25" s="212"/>
      <c r="G25" s="30"/>
      <c r="H25" s="226">
        <v>0</v>
      </c>
      <c r="I25" s="99">
        <f t="shared" si="0"/>
        <v>0</v>
      </c>
    </row>
    <row r="26" spans="1:9" s="14" customFormat="1" ht="24" customHeight="1" thickBot="1" x14ac:dyDescent="0.35">
      <c r="A26" s="27">
        <v>4</v>
      </c>
      <c r="B26" s="28" t="s">
        <v>37</v>
      </c>
      <c r="C26" s="103"/>
      <c r="D26" s="210"/>
      <c r="E26" s="209"/>
      <c r="F26" s="210"/>
      <c r="G26" s="138"/>
      <c r="H26" s="237">
        <v>0</v>
      </c>
      <c r="I26" s="139">
        <f>SUBTOTAL(9,I27:I30)</f>
        <v>0</v>
      </c>
    </row>
    <row r="27" spans="1:9" s="14" customFormat="1" ht="12" customHeight="1" x14ac:dyDescent="0.3">
      <c r="A27" s="33"/>
      <c r="B27" s="34" t="s">
        <v>108</v>
      </c>
      <c r="C27" s="38" t="s">
        <v>655</v>
      </c>
      <c r="D27" s="33"/>
      <c r="E27" s="33"/>
      <c r="F27" s="33"/>
      <c r="G27" s="30"/>
      <c r="H27" s="226">
        <v>0</v>
      </c>
      <c r="I27" s="99">
        <f t="shared" si="0"/>
        <v>0</v>
      </c>
    </row>
    <row r="28" spans="1:9" s="14" customFormat="1" ht="12" customHeight="1" x14ac:dyDescent="0.3">
      <c r="A28" s="33"/>
      <c r="B28" s="34" t="s">
        <v>137</v>
      </c>
      <c r="C28" s="38" t="s">
        <v>655</v>
      </c>
      <c r="D28" s="33"/>
      <c r="E28" s="33"/>
      <c r="F28" s="33"/>
      <c r="G28" s="30"/>
      <c r="H28" s="226">
        <v>0</v>
      </c>
      <c r="I28" s="99">
        <f t="shared" si="0"/>
        <v>0</v>
      </c>
    </row>
    <row r="29" spans="1:9" s="14" customFormat="1" ht="12" customHeight="1" x14ac:dyDescent="0.3">
      <c r="A29" s="33"/>
      <c r="B29" s="34"/>
      <c r="C29" s="105"/>
      <c r="D29" s="211"/>
      <c r="E29" s="44"/>
      <c r="F29" s="211"/>
      <c r="G29" s="30"/>
      <c r="H29" s="226">
        <v>0</v>
      </c>
      <c r="I29" s="99">
        <f t="shared" si="0"/>
        <v>0</v>
      </c>
    </row>
    <row r="30" spans="1:9" ht="12" customHeight="1" thickBot="1" x14ac:dyDescent="0.35">
      <c r="A30" s="247"/>
      <c r="B30" s="248"/>
      <c r="C30" s="249"/>
      <c r="D30" s="304"/>
      <c r="E30" s="304"/>
      <c r="F30" s="304"/>
      <c r="G30" s="250"/>
      <c r="H30" s="251"/>
      <c r="I30" s="99">
        <f t="shared" si="0"/>
        <v>0</v>
      </c>
    </row>
    <row r="31" spans="1:9" ht="15" customHeight="1" thickTop="1" thickBot="1" x14ac:dyDescent="0.35">
      <c r="A31" s="252"/>
      <c r="B31" s="253"/>
      <c r="C31" s="254"/>
      <c r="D31" s="300"/>
      <c r="E31" s="300"/>
      <c r="F31" s="300"/>
      <c r="G31" s="255"/>
      <c r="H31" s="226"/>
      <c r="I31" s="256"/>
    </row>
    <row r="32" spans="1:9" s="14" customFormat="1" ht="15" customHeight="1" thickBot="1" x14ac:dyDescent="0.35">
      <c r="A32" s="252"/>
      <c r="B32" s="257" t="s">
        <v>240</v>
      </c>
      <c r="C32" s="258"/>
      <c r="D32" s="301"/>
      <c r="E32" s="301"/>
      <c r="F32" s="301"/>
      <c r="G32" s="259"/>
      <c r="H32" s="237"/>
      <c r="I32" s="260">
        <f>SUBTOTAL(9,I4:I30)</f>
        <v>90550.700000000012</v>
      </c>
    </row>
    <row r="33" spans="1:9" s="14" customFormat="1" ht="15" customHeight="1" thickBot="1" x14ac:dyDescent="0.35">
      <c r="A33" s="252"/>
      <c r="B33" s="257"/>
      <c r="C33" s="258"/>
      <c r="D33" s="301"/>
      <c r="E33" s="301"/>
      <c r="F33" s="301"/>
      <c r="G33" s="259"/>
      <c r="H33" s="237"/>
      <c r="I33" s="227"/>
    </row>
    <row r="34" spans="1:9" s="14" customFormat="1" ht="15" customHeight="1" thickBot="1" x14ac:dyDescent="0.35">
      <c r="A34" s="252"/>
      <c r="B34" s="257" t="s">
        <v>393</v>
      </c>
      <c r="C34" s="258"/>
      <c r="D34" s="301"/>
      <c r="E34" s="301"/>
      <c r="F34" s="301"/>
      <c r="G34" s="259"/>
      <c r="H34" s="237"/>
      <c r="I34" s="260">
        <f>+I32*0.2</f>
        <v>18110.140000000003</v>
      </c>
    </row>
    <row r="35" spans="1:9" s="14" customFormat="1" ht="15" customHeight="1" thickBot="1" x14ac:dyDescent="0.35">
      <c r="A35" s="252"/>
      <c r="B35" s="257"/>
      <c r="C35" s="258"/>
      <c r="D35" s="301"/>
      <c r="E35" s="301"/>
      <c r="F35" s="301"/>
      <c r="G35" s="259"/>
      <c r="H35" s="237"/>
      <c r="I35" s="227"/>
    </row>
    <row r="36" spans="1:9" s="14" customFormat="1" ht="15" customHeight="1" thickBot="1" x14ac:dyDescent="0.35">
      <c r="A36" s="261"/>
      <c r="B36" s="262" t="s">
        <v>12</v>
      </c>
      <c r="C36" s="263"/>
      <c r="D36" s="302"/>
      <c r="E36" s="302"/>
      <c r="F36" s="302"/>
      <c r="G36" s="264"/>
      <c r="H36" s="265"/>
      <c r="I36" s="260">
        <f>I32+I34</f>
        <v>108660.84000000001</v>
      </c>
    </row>
  </sheetData>
  <mergeCells count="4">
    <mergeCell ref="B1:B2"/>
    <mergeCell ref="G2:I2"/>
    <mergeCell ref="A3:B3"/>
    <mergeCell ref="G1:I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6CDFA-AE62-41B7-A504-033A7B2F59F4}">
  <sheetPr>
    <tabColor rgb="FF92D050"/>
    <pageSetUpPr fitToPage="1"/>
  </sheetPr>
  <dimension ref="A1:F129"/>
  <sheetViews>
    <sheetView showZeros="0" view="pageBreakPreview" zoomScale="85" zoomScaleNormal="120" zoomScaleSheetLayoutView="85" workbookViewId="0">
      <pane xSplit="3" ySplit="3" topLeftCell="D43" activePane="bottomRight" state="frozen"/>
      <selection activeCell="L27" sqref="L26:L27"/>
      <selection pane="topRight" activeCell="L27" sqref="L26:L27"/>
      <selection pane="bottomLeft" activeCell="L27" sqref="L26:L27"/>
      <selection pane="bottomRight" activeCell="E83" sqref="E83"/>
    </sheetView>
  </sheetViews>
  <sheetFormatPr baseColWidth="10" defaultRowHeight="10.199999999999999" x14ac:dyDescent="0.3"/>
  <cols>
    <col min="1" max="1" width="4.88671875" style="14" customWidth="1"/>
    <col min="2" max="2" width="41.109375" style="52" customWidth="1"/>
    <col min="3" max="3" width="7.6640625" style="14" customWidth="1"/>
    <col min="4" max="4" width="6.88671875" style="52" customWidth="1"/>
    <col min="5" max="6" width="15.44140625" style="52" customWidth="1"/>
    <col min="7" max="241" width="11.44140625" style="52"/>
    <col min="242" max="242" width="7.109375" style="52" customWidth="1"/>
    <col min="243" max="243" width="76.33203125" style="52" customWidth="1"/>
    <col min="244" max="244" width="37.109375" style="52" customWidth="1"/>
    <col min="245" max="497" width="11.44140625" style="52"/>
    <col min="498" max="498" width="7.109375" style="52" customWidth="1"/>
    <col min="499" max="499" width="76.33203125" style="52" customWidth="1"/>
    <col min="500" max="500" width="37.109375" style="52" customWidth="1"/>
    <col min="501" max="753" width="11.44140625" style="52"/>
    <col min="754" max="754" width="7.109375" style="52" customWidth="1"/>
    <col min="755" max="755" width="76.33203125" style="52" customWidth="1"/>
    <col min="756" max="756" width="37.109375" style="52" customWidth="1"/>
    <col min="757" max="1009" width="11.44140625" style="52"/>
    <col min="1010" max="1010" width="7.109375" style="52" customWidth="1"/>
    <col min="1011" max="1011" width="76.33203125" style="52" customWidth="1"/>
    <col min="1012" max="1012" width="37.109375" style="52" customWidth="1"/>
    <col min="1013" max="1265" width="11.44140625" style="52"/>
    <col min="1266" max="1266" width="7.109375" style="52" customWidth="1"/>
    <col min="1267" max="1267" width="76.33203125" style="52" customWidth="1"/>
    <col min="1268" max="1268" width="37.109375" style="52" customWidth="1"/>
    <col min="1269" max="1521" width="11.44140625" style="52"/>
    <col min="1522" max="1522" width="7.109375" style="52" customWidth="1"/>
    <col min="1523" max="1523" width="76.33203125" style="52" customWidth="1"/>
    <col min="1524" max="1524" width="37.109375" style="52" customWidth="1"/>
    <col min="1525" max="1777" width="11.44140625" style="52"/>
    <col min="1778" max="1778" width="7.109375" style="52" customWidth="1"/>
    <col min="1779" max="1779" width="76.33203125" style="52" customWidth="1"/>
    <col min="1780" max="1780" width="37.109375" style="52" customWidth="1"/>
    <col min="1781" max="2033" width="11.44140625" style="52"/>
    <col min="2034" max="2034" width="7.109375" style="52" customWidth="1"/>
    <col min="2035" max="2035" width="76.33203125" style="52" customWidth="1"/>
    <col min="2036" max="2036" width="37.109375" style="52" customWidth="1"/>
    <col min="2037" max="2289" width="11.44140625" style="52"/>
    <col min="2290" max="2290" width="7.109375" style="52" customWidth="1"/>
    <col min="2291" max="2291" width="76.33203125" style="52" customWidth="1"/>
    <col min="2292" max="2292" width="37.109375" style="52" customWidth="1"/>
    <col min="2293" max="2545" width="11.44140625" style="52"/>
    <col min="2546" max="2546" width="7.109375" style="52" customWidth="1"/>
    <col min="2547" max="2547" width="76.33203125" style="52" customWidth="1"/>
    <col min="2548" max="2548" width="37.109375" style="52" customWidth="1"/>
    <col min="2549" max="2801" width="11.44140625" style="52"/>
    <col min="2802" max="2802" width="7.109375" style="52" customWidth="1"/>
    <col min="2803" max="2803" width="76.33203125" style="52" customWidth="1"/>
    <col min="2804" max="2804" width="37.109375" style="52" customWidth="1"/>
    <col min="2805" max="3057" width="11.44140625" style="52"/>
    <col min="3058" max="3058" width="7.109375" style="52" customWidth="1"/>
    <col min="3059" max="3059" width="76.33203125" style="52" customWidth="1"/>
    <col min="3060" max="3060" width="37.109375" style="52" customWidth="1"/>
    <col min="3061" max="3313" width="11.44140625" style="52"/>
    <col min="3314" max="3314" width="7.109375" style="52" customWidth="1"/>
    <col min="3315" max="3315" width="76.33203125" style="52" customWidth="1"/>
    <col min="3316" max="3316" width="37.109375" style="52" customWidth="1"/>
    <col min="3317" max="3569" width="11.44140625" style="52"/>
    <col min="3570" max="3570" width="7.109375" style="52" customWidth="1"/>
    <col min="3571" max="3571" width="76.33203125" style="52" customWidth="1"/>
    <col min="3572" max="3572" width="37.109375" style="52" customWidth="1"/>
    <col min="3573" max="3825" width="11.44140625" style="52"/>
    <col min="3826" max="3826" width="7.109375" style="52" customWidth="1"/>
    <col min="3827" max="3827" width="76.33203125" style="52" customWidth="1"/>
    <col min="3828" max="3828" width="37.109375" style="52" customWidth="1"/>
    <col min="3829" max="4081" width="11.44140625" style="52"/>
    <col min="4082" max="4082" width="7.109375" style="52" customWidth="1"/>
    <col min="4083" max="4083" width="76.33203125" style="52" customWidth="1"/>
    <col min="4084" max="4084" width="37.109375" style="52" customWidth="1"/>
    <col min="4085" max="4337" width="11.44140625" style="52"/>
    <col min="4338" max="4338" width="7.109375" style="52" customWidth="1"/>
    <col min="4339" max="4339" width="76.33203125" style="52" customWidth="1"/>
    <col min="4340" max="4340" width="37.109375" style="52" customWidth="1"/>
    <col min="4341" max="4593" width="11.44140625" style="52"/>
    <col min="4594" max="4594" width="7.109375" style="52" customWidth="1"/>
    <col min="4595" max="4595" width="76.33203125" style="52" customWidth="1"/>
    <col min="4596" max="4596" width="37.109375" style="52" customWidth="1"/>
    <col min="4597" max="4849" width="11.44140625" style="52"/>
    <col min="4850" max="4850" width="7.109375" style="52" customWidth="1"/>
    <col min="4851" max="4851" width="76.33203125" style="52" customWidth="1"/>
    <col min="4852" max="4852" width="37.109375" style="52" customWidth="1"/>
    <col min="4853" max="5105" width="11.44140625" style="52"/>
    <col min="5106" max="5106" width="7.109375" style="52" customWidth="1"/>
    <col min="5107" max="5107" width="76.33203125" style="52" customWidth="1"/>
    <col min="5108" max="5108" width="37.109375" style="52" customWidth="1"/>
    <col min="5109" max="5361" width="11.44140625" style="52"/>
    <col min="5362" max="5362" width="7.109375" style="52" customWidth="1"/>
    <col min="5363" max="5363" width="76.33203125" style="52" customWidth="1"/>
    <col min="5364" max="5364" width="37.109375" style="52" customWidth="1"/>
    <col min="5365" max="5617" width="11.44140625" style="52"/>
    <col min="5618" max="5618" width="7.109375" style="52" customWidth="1"/>
    <col min="5619" max="5619" width="76.33203125" style="52" customWidth="1"/>
    <col min="5620" max="5620" width="37.109375" style="52" customWidth="1"/>
    <col min="5621" max="5873" width="11.44140625" style="52"/>
    <col min="5874" max="5874" width="7.109375" style="52" customWidth="1"/>
    <col min="5875" max="5875" width="76.33203125" style="52" customWidth="1"/>
    <col min="5876" max="5876" width="37.109375" style="52" customWidth="1"/>
    <col min="5877" max="6129" width="11.44140625" style="52"/>
    <col min="6130" max="6130" width="7.109375" style="52" customWidth="1"/>
    <col min="6131" max="6131" width="76.33203125" style="52" customWidth="1"/>
    <col min="6132" max="6132" width="37.109375" style="52" customWidth="1"/>
    <col min="6133" max="6385" width="11.44140625" style="52"/>
    <col min="6386" max="6386" width="7.109375" style="52" customWidth="1"/>
    <col min="6387" max="6387" width="76.33203125" style="52" customWidth="1"/>
    <col min="6388" max="6388" width="37.109375" style="52" customWidth="1"/>
    <col min="6389" max="6641" width="11.44140625" style="52"/>
    <col min="6642" max="6642" width="7.109375" style="52" customWidth="1"/>
    <col min="6643" max="6643" width="76.33203125" style="52" customWidth="1"/>
    <col min="6644" max="6644" width="37.109375" style="52" customWidth="1"/>
    <col min="6645" max="6897" width="11.44140625" style="52"/>
    <col min="6898" max="6898" width="7.109375" style="52" customWidth="1"/>
    <col min="6899" max="6899" width="76.33203125" style="52" customWidth="1"/>
    <col min="6900" max="6900" width="37.109375" style="52" customWidth="1"/>
    <col min="6901" max="7153" width="11.44140625" style="52"/>
    <col min="7154" max="7154" width="7.109375" style="52" customWidth="1"/>
    <col min="7155" max="7155" width="76.33203125" style="52" customWidth="1"/>
    <col min="7156" max="7156" width="37.109375" style="52" customWidth="1"/>
    <col min="7157" max="7409" width="11.44140625" style="52"/>
    <col min="7410" max="7410" width="7.109375" style="52" customWidth="1"/>
    <col min="7411" max="7411" width="76.33203125" style="52" customWidth="1"/>
    <col min="7412" max="7412" width="37.109375" style="52" customWidth="1"/>
    <col min="7413" max="7665" width="11.44140625" style="52"/>
    <col min="7666" max="7666" width="7.109375" style="52" customWidth="1"/>
    <col min="7667" max="7667" width="76.33203125" style="52" customWidth="1"/>
    <col min="7668" max="7668" width="37.109375" style="52" customWidth="1"/>
    <col min="7669" max="7921" width="11.44140625" style="52"/>
    <col min="7922" max="7922" width="7.109375" style="52" customWidth="1"/>
    <col min="7923" max="7923" width="76.33203125" style="52" customWidth="1"/>
    <col min="7924" max="7924" width="37.109375" style="52" customWidth="1"/>
    <col min="7925" max="8177" width="11.44140625" style="52"/>
    <col min="8178" max="8178" width="7.109375" style="52" customWidth="1"/>
    <col min="8179" max="8179" width="76.33203125" style="52" customWidth="1"/>
    <col min="8180" max="8180" width="37.109375" style="52" customWidth="1"/>
    <col min="8181" max="8433" width="11.44140625" style="52"/>
    <col min="8434" max="8434" width="7.109375" style="52" customWidth="1"/>
    <col min="8435" max="8435" width="76.33203125" style="52" customWidth="1"/>
    <col min="8436" max="8436" width="37.109375" style="52" customWidth="1"/>
    <col min="8437" max="8689" width="11.44140625" style="52"/>
    <col min="8690" max="8690" width="7.109375" style="52" customWidth="1"/>
    <col min="8691" max="8691" width="76.33203125" style="52" customWidth="1"/>
    <col min="8692" max="8692" width="37.109375" style="52" customWidth="1"/>
    <col min="8693" max="8945" width="11.44140625" style="52"/>
    <col min="8946" max="8946" width="7.109375" style="52" customWidth="1"/>
    <col min="8947" max="8947" width="76.33203125" style="52" customWidth="1"/>
    <col min="8948" max="8948" width="37.109375" style="52" customWidth="1"/>
    <col min="8949" max="9201" width="11.44140625" style="52"/>
    <col min="9202" max="9202" width="7.109375" style="52" customWidth="1"/>
    <col min="9203" max="9203" width="76.33203125" style="52" customWidth="1"/>
    <col min="9204" max="9204" width="37.109375" style="52" customWidth="1"/>
    <col min="9205" max="9457" width="11.44140625" style="52"/>
    <col min="9458" max="9458" width="7.109375" style="52" customWidth="1"/>
    <col min="9459" max="9459" width="76.33203125" style="52" customWidth="1"/>
    <col min="9460" max="9460" width="37.109375" style="52" customWidth="1"/>
    <col min="9461" max="9713" width="11.44140625" style="52"/>
    <col min="9714" max="9714" width="7.109375" style="52" customWidth="1"/>
    <col min="9715" max="9715" width="76.33203125" style="52" customWidth="1"/>
    <col min="9716" max="9716" width="37.109375" style="52" customWidth="1"/>
    <col min="9717" max="9969" width="11.44140625" style="52"/>
    <col min="9970" max="9970" width="7.109375" style="52" customWidth="1"/>
    <col min="9971" max="9971" width="76.33203125" style="52" customWidth="1"/>
    <col min="9972" max="9972" width="37.109375" style="52" customWidth="1"/>
    <col min="9973" max="10225" width="11.44140625" style="52"/>
    <col min="10226" max="10226" width="7.109375" style="52" customWidth="1"/>
    <col min="10227" max="10227" width="76.33203125" style="52" customWidth="1"/>
    <col min="10228" max="10228" width="37.109375" style="52" customWidth="1"/>
    <col min="10229" max="10481" width="11.44140625" style="52"/>
    <col min="10482" max="10482" width="7.109375" style="52" customWidth="1"/>
    <col min="10483" max="10483" width="76.33203125" style="52" customWidth="1"/>
    <col min="10484" max="10484" width="37.109375" style="52" customWidth="1"/>
    <col min="10485" max="10737" width="11.44140625" style="52"/>
    <col min="10738" max="10738" width="7.109375" style="52" customWidth="1"/>
    <col min="10739" max="10739" width="76.33203125" style="52" customWidth="1"/>
    <col min="10740" max="10740" width="37.109375" style="52" customWidth="1"/>
    <col min="10741" max="10993" width="11.44140625" style="52"/>
    <col min="10994" max="10994" width="7.109375" style="52" customWidth="1"/>
    <col min="10995" max="10995" width="76.33203125" style="52" customWidth="1"/>
    <col min="10996" max="10996" width="37.109375" style="52" customWidth="1"/>
    <col min="10997" max="11249" width="11.44140625" style="52"/>
    <col min="11250" max="11250" width="7.109375" style="52" customWidth="1"/>
    <col min="11251" max="11251" width="76.33203125" style="52" customWidth="1"/>
    <col min="11252" max="11252" width="37.109375" style="52" customWidth="1"/>
    <col min="11253" max="11505" width="11.44140625" style="52"/>
    <col min="11506" max="11506" width="7.109375" style="52" customWidth="1"/>
    <col min="11507" max="11507" width="76.33203125" style="52" customWidth="1"/>
    <col min="11508" max="11508" width="37.109375" style="52" customWidth="1"/>
    <col min="11509" max="11761" width="11.44140625" style="52"/>
    <col min="11762" max="11762" width="7.109375" style="52" customWidth="1"/>
    <col min="11763" max="11763" width="76.33203125" style="52" customWidth="1"/>
    <col min="11764" max="11764" width="37.109375" style="52" customWidth="1"/>
    <col min="11765" max="12017" width="11.44140625" style="52"/>
    <col min="12018" max="12018" width="7.109375" style="52" customWidth="1"/>
    <col min="12019" max="12019" width="76.33203125" style="52" customWidth="1"/>
    <col min="12020" max="12020" width="37.109375" style="52" customWidth="1"/>
    <col min="12021" max="12273" width="11.44140625" style="52"/>
    <col min="12274" max="12274" width="7.109375" style="52" customWidth="1"/>
    <col min="12275" max="12275" width="76.33203125" style="52" customWidth="1"/>
    <col min="12276" max="12276" width="37.109375" style="52" customWidth="1"/>
    <col min="12277" max="12529" width="11.44140625" style="52"/>
    <col min="12530" max="12530" width="7.109375" style="52" customWidth="1"/>
    <col min="12531" max="12531" width="76.33203125" style="52" customWidth="1"/>
    <col min="12532" max="12532" width="37.109375" style="52" customWidth="1"/>
    <col min="12533" max="12785" width="11.44140625" style="52"/>
    <col min="12786" max="12786" width="7.109375" style="52" customWidth="1"/>
    <col min="12787" max="12787" width="76.33203125" style="52" customWidth="1"/>
    <col min="12788" max="12788" width="37.109375" style="52" customWidth="1"/>
    <col min="12789" max="13041" width="11.44140625" style="52"/>
    <col min="13042" max="13042" width="7.109375" style="52" customWidth="1"/>
    <col min="13043" max="13043" width="76.33203125" style="52" customWidth="1"/>
    <col min="13044" max="13044" width="37.109375" style="52" customWidth="1"/>
    <col min="13045" max="13297" width="11.44140625" style="52"/>
    <col min="13298" max="13298" width="7.109375" style="52" customWidth="1"/>
    <col min="13299" max="13299" width="76.33203125" style="52" customWidth="1"/>
    <col min="13300" max="13300" width="37.109375" style="52" customWidth="1"/>
    <col min="13301" max="13553" width="11.44140625" style="52"/>
    <col min="13554" max="13554" width="7.109375" style="52" customWidth="1"/>
    <col min="13555" max="13555" width="76.33203125" style="52" customWidth="1"/>
    <col min="13556" max="13556" width="37.109375" style="52" customWidth="1"/>
    <col min="13557" max="13809" width="11.44140625" style="52"/>
    <col min="13810" max="13810" width="7.109375" style="52" customWidth="1"/>
    <col min="13811" max="13811" width="76.33203125" style="52" customWidth="1"/>
    <col min="13812" max="13812" width="37.109375" style="52" customWidth="1"/>
    <col min="13813" max="14065" width="11.44140625" style="52"/>
    <col min="14066" max="14066" width="7.109375" style="52" customWidth="1"/>
    <col min="14067" max="14067" width="76.33203125" style="52" customWidth="1"/>
    <col min="14068" max="14068" width="37.109375" style="52" customWidth="1"/>
    <col min="14069" max="14321" width="11.44140625" style="52"/>
    <col min="14322" max="14322" width="7.109375" style="52" customWidth="1"/>
    <col min="14323" max="14323" width="76.33203125" style="52" customWidth="1"/>
    <col min="14324" max="14324" width="37.109375" style="52" customWidth="1"/>
    <col min="14325" max="14577" width="11.44140625" style="52"/>
    <col min="14578" max="14578" width="7.109375" style="52" customWidth="1"/>
    <col min="14579" max="14579" width="76.33203125" style="52" customWidth="1"/>
    <col min="14580" max="14580" width="37.109375" style="52" customWidth="1"/>
    <col min="14581" max="14833" width="11.44140625" style="52"/>
    <col min="14834" max="14834" width="7.109375" style="52" customWidth="1"/>
    <col min="14835" max="14835" width="76.33203125" style="52" customWidth="1"/>
    <col min="14836" max="14836" width="37.109375" style="52" customWidth="1"/>
    <col min="14837" max="15089" width="11.44140625" style="52"/>
    <col min="15090" max="15090" width="7.109375" style="52" customWidth="1"/>
    <col min="15091" max="15091" width="76.33203125" style="52" customWidth="1"/>
    <col min="15092" max="15092" width="37.109375" style="52" customWidth="1"/>
    <col min="15093" max="15345" width="11.44140625" style="52"/>
    <col min="15346" max="15346" width="7.109375" style="52" customWidth="1"/>
    <col min="15347" max="15347" width="76.33203125" style="52" customWidth="1"/>
    <col min="15348" max="15348" width="37.109375" style="52" customWidth="1"/>
    <col min="15349" max="15601" width="11.44140625" style="52"/>
    <col min="15602" max="15602" width="7.109375" style="52" customWidth="1"/>
    <col min="15603" max="15603" width="76.33203125" style="52" customWidth="1"/>
    <col min="15604" max="15604" width="37.109375" style="52" customWidth="1"/>
    <col min="15605" max="15857" width="11.44140625" style="52"/>
    <col min="15858" max="15858" width="7.109375" style="52" customWidth="1"/>
    <col min="15859" max="15859" width="76.33203125" style="52" customWidth="1"/>
    <col min="15860" max="15860" width="37.109375" style="52" customWidth="1"/>
    <col min="15861" max="16113" width="11.44140625" style="52"/>
    <col min="16114" max="16114" width="7.109375" style="52" customWidth="1"/>
    <col min="16115" max="16115" width="76.33203125" style="52" customWidth="1"/>
    <col min="16116" max="16116" width="37.109375" style="52" customWidth="1"/>
    <col min="16117" max="16384" width="11.44140625" style="52"/>
  </cols>
  <sheetData>
    <row r="1" spans="1:6" s="14" customFormat="1" ht="30.75" customHeight="1" thickBot="1" x14ac:dyDescent="0.35">
      <c r="A1" s="238"/>
      <c r="B1" s="422" t="s">
        <v>480</v>
      </c>
      <c r="C1" s="34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308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332" t="s">
        <v>67</v>
      </c>
      <c r="C5" s="351"/>
      <c r="D5" s="138"/>
      <c r="E5" s="237">
        <v>0</v>
      </c>
      <c r="F5" s="139">
        <f>SUBTOTAL(9,F6:F23)</f>
        <v>21988.300000000003</v>
      </c>
    </row>
    <row r="6" spans="1:6" s="14" customFormat="1" ht="12" customHeight="1" x14ac:dyDescent="0.3">
      <c r="A6" s="86" t="s">
        <v>497</v>
      </c>
      <c r="B6" s="357" t="s">
        <v>828</v>
      </c>
      <c r="C6" s="351"/>
      <c r="D6" s="30"/>
      <c r="E6" s="226">
        <v>0</v>
      </c>
      <c r="F6" s="99">
        <f t="shared" ref="F6:F7" si="0">+D6*E6</f>
        <v>0</v>
      </c>
    </row>
    <row r="7" spans="1:6" s="14" customFormat="1" ht="12" customHeight="1" x14ac:dyDescent="0.3">
      <c r="A7" s="86"/>
      <c r="B7" s="357" t="s">
        <v>829</v>
      </c>
      <c r="C7" s="351"/>
      <c r="D7" s="30"/>
      <c r="E7" s="226">
        <v>0</v>
      </c>
      <c r="F7" s="99">
        <f t="shared" si="0"/>
        <v>0</v>
      </c>
    </row>
    <row r="8" spans="1:6" s="14" customFormat="1" ht="12" customHeight="1" x14ac:dyDescent="0.3">
      <c r="A8" s="86"/>
      <c r="B8" s="357" t="s">
        <v>830</v>
      </c>
      <c r="C8" s="98" t="s">
        <v>88</v>
      </c>
      <c r="D8" s="30">
        <v>1</v>
      </c>
      <c r="E8" s="226">
        <v>3440.6</v>
      </c>
      <c r="F8" s="99">
        <f>+D8*E8</f>
        <v>3440.6</v>
      </c>
    </row>
    <row r="9" spans="1:6" s="14" customFormat="1" ht="12" customHeight="1" x14ac:dyDescent="0.3">
      <c r="A9" s="86"/>
      <c r="B9" s="357"/>
      <c r="C9" s="98"/>
      <c r="D9" s="30"/>
      <c r="E9" s="226">
        <v>0</v>
      </c>
      <c r="F9" s="99">
        <f t="shared" ref="F9:F22" si="1">+D9*E9</f>
        <v>0</v>
      </c>
    </row>
    <row r="10" spans="1:6" s="14" customFormat="1" ht="24" x14ac:dyDescent="0.3">
      <c r="A10" s="86"/>
      <c r="B10" s="357" t="s">
        <v>831</v>
      </c>
      <c r="C10" s="98"/>
      <c r="D10" s="30"/>
      <c r="E10" s="226">
        <v>0</v>
      </c>
      <c r="F10" s="99">
        <f t="shared" si="1"/>
        <v>0</v>
      </c>
    </row>
    <row r="11" spans="1:6" s="14" customFormat="1" ht="12" customHeight="1" x14ac:dyDescent="0.3">
      <c r="A11" s="86"/>
      <c r="B11" s="357" t="s">
        <v>832</v>
      </c>
      <c r="C11" s="98" t="s">
        <v>88</v>
      </c>
      <c r="D11" s="30">
        <v>1</v>
      </c>
      <c r="E11" s="226">
        <v>870.2</v>
      </c>
      <c r="F11" s="99">
        <f t="shared" si="1"/>
        <v>870.2</v>
      </c>
    </row>
    <row r="12" spans="1:6" s="14" customFormat="1" ht="12" customHeight="1" x14ac:dyDescent="0.3">
      <c r="A12" s="86"/>
      <c r="B12" s="357" t="s">
        <v>833</v>
      </c>
      <c r="C12" s="98" t="s">
        <v>88</v>
      </c>
      <c r="D12" s="30">
        <v>1</v>
      </c>
      <c r="E12" s="226">
        <v>10838.5</v>
      </c>
      <c r="F12" s="99">
        <f t="shared" si="1"/>
        <v>10838.5</v>
      </c>
    </row>
    <row r="13" spans="1:6" s="14" customFormat="1" ht="12" customHeight="1" x14ac:dyDescent="0.3">
      <c r="A13" s="86"/>
      <c r="B13" s="357"/>
      <c r="C13" s="98"/>
      <c r="D13" s="30"/>
      <c r="E13" s="226">
        <v>0</v>
      </c>
      <c r="F13" s="99">
        <f t="shared" si="1"/>
        <v>0</v>
      </c>
    </row>
    <row r="14" spans="1:6" s="14" customFormat="1" ht="24" x14ac:dyDescent="0.3">
      <c r="A14" s="86"/>
      <c r="B14" s="357" t="s">
        <v>834</v>
      </c>
      <c r="C14" s="98"/>
      <c r="D14" s="30"/>
      <c r="E14" s="226">
        <v>0</v>
      </c>
      <c r="F14" s="99">
        <f t="shared" si="1"/>
        <v>0</v>
      </c>
    </row>
    <row r="15" spans="1:6" s="14" customFormat="1" ht="12" customHeight="1" x14ac:dyDescent="0.3">
      <c r="A15" s="86"/>
      <c r="B15" s="357" t="s">
        <v>835</v>
      </c>
      <c r="C15" s="98" t="s">
        <v>88</v>
      </c>
      <c r="D15" s="30">
        <v>1</v>
      </c>
      <c r="E15" s="226">
        <v>2183.4</v>
      </c>
      <c r="F15" s="99">
        <f t="shared" si="1"/>
        <v>2183.4</v>
      </c>
    </row>
    <row r="16" spans="1:6" s="14" customFormat="1" ht="12" customHeight="1" x14ac:dyDescent="0.3">
      <c r="A16" s="86"/>
      <c r="B16" s="357" t="s">
        <v>836</v>
      </c>
      <c r="C16" s="98" t="s">
        <v>88</v>
      </c>
      <c r="D16" s="30">
        <v>1</v>
      </c>
      <c r="E16" s="226">
        <v>765.5</v>
      </c>
      <c r="F16" s="99">
        <f t="shared" si="1"/>
        <v>765.5</v>
      </c>
    </row>
    <row r="17" spans="1:6" s="14" customFormat="1" ht="12" customHeight="1" x14ac:dyDescent="0.3">
      <c r="A17" s="86"/>
      <c r="B17" s="357" t="s">
        <v>837</v>
      </c>
      <c r="C17" s="98" t="s">
        <v>88</v>
      </c>
      <c r="D17" s="30">
        <v>2</v>
      </c>
      <c r="E17" s="226">
        <v>178.1</v>
      </c>
      <c r="F17" s="99">
        <f t="shared" si="1"/>
        <v>356.2</v>
      </c>
    </row>
    <row r="18" spans="1:6" s="14" customFormat="1" ht="12" customHeight="1" x14ac:dyDescent="0.3">
      <c r="A18" s="86"/>
      <c r="B18" s="357" t="s">
        <v>838</v>
      </c>
      <c r="C18" s="98" t="s">
        <v>88</v>
      </c>
      <c r="D18" s="30">
        <v>1</v>
      </c>
      <c r="E18" s="226">
        <v>1380.2</v>
      </c>
      <c r="F18" s="99">
        <f t="shared" si="1"/>
        <v>1380.2</v>
      </c>
    </row>
    <row r="19" spans="1:6" s="14" customFormat="1" ht="12" customHeight="1" x14ac:dyDescent="0.3">
      <c r="A19" s="86"/>
      <c r="B19" s="357"/>
      <c r="C19" s="98"/>
      <c r="D19" s="30"/>
      <c r="E19" s="226">
        <v>0</v>
      </c>
      <c r="F19" s="99">
        <f t="shared" si="1"/>
        <v>0</v>
      </c>
    </row>
    <row r="20" spans="1:6" s="14" customFormat="1" ht="12" customHeight="1" x14ac:dyDescent="0.3">
      <c r="A20" s="86" t="s">
        <v>498</v>
      </c>
      <c r="B20" s="357" t="s">
        <v>839</v>
      </c>
      <c r="C20" s="98"/>
      <c r="D20" s="30"/>
      <c r="E20" s="226">
        <v>0</v>
      </c>
      <c r="F20" s="99">
        <f t="shared" si="1"/>
        <v>0</v>
      </c>
    </row>
    <row r="21" spans="1:6" s="14" customFormat="1" ht="12" customHeight="1" x14ac:dyDescent="0.3">
      <c r="A21" s="86"/>
      <c r="B21" s="357" t="s">
        <v>829</v>
      </c>
      <c r="C21" s="98"/>
      <c r="D21" s="30"/>
      <c r="E21" s="226">
        <v>0</v>
      </c>
      <c r="F21" s="99">
        <f t="shared" si="1"/>
        <v>0</v>
      </c>
    </row>
    <row r="22" spans="1:6" s="14" customFormat="1" ht="12" customHeight="1" x14ac:dyDescent="0.3">
      <c r="A22" s="86"/>
      <c r="B22" s="357" t="s">
        <v>830</v>
      </c>
      <c r="C22" s="98" t="s">
        <v>88</v>
      </c>
      <c r="D22" s="30">
        <v>1</v>
      </c>
      <c r="E22" s="226">
        <v>2153.6999999999998</v>
      </c>
      <c r="F22" s="99">
        <f t="shared" si="1"/>
        <v>2153.6999999999998</v>
      </c>
    </row>
    <row r="23" spans="1:6" s="14" customFormat="1" ht="12" customHeight="1" thickBot="1" x14ac:dyDescent="0.35">
      <c r="A23" s="86"/>
      <c r="B23" s="97"/>
      <c r="C23" s="98"/>
      <c r="D23" s="30"/>
      <c r="E23" s="226">
        <v>0</v>
      </c>
      <c r="F23" s="99">
        <f t="shared" ref="F23:F119" si="2">+D23*E23</f>
        <v>0</v>
      </c>
    </row>
    <row r="24" spans="1:6" s="14" customFormat="1" ht="24" customHeight="1" thickBot="1" x14ac:dyDescent="0.35">
      <c r="A24" s="27">
        <v>2</v>
      </c>
      <c r="B24" s="332" t="s">
        <v>840</v>
      </c>
      <c r="C24" s="98"/>
      <c r="D24" s="138"/>
      <c r="E24" s="237">
        <v>0</v>
      </c>
      <c r="F24" s="139">
        <f>SUBTOTAL(9,F25:F28)</f>
        <v>42098.700000000004</v>
      </c>
    </row>
    <row r="25" spans="1:6" s="14" customFormat="1" ht="12" customHeight="1" x14ac:dyDescent="0.3">
      <c r="A25" s="86"/>
      <c r="B25" s="357" t="s">
        <v>841</v>
      </c>
      <c r="C25" s="98" t="s">
        <v>88</v>
      </c>
      <c r="D25" s="30">
        <v>1</v>
      </c>
      <c r="E25" s="226">
        <v>15813.6</v>
      </c>
      <c r="F25" s="99">
        <f t="shared" si="2"/>
        <v>15813.6</v>
      </c>
    </row>
    <row r="26" spans="1:6" s="14" customFormat="1" ht="12" customHeight="1" x14ac:dyDescent="0.3">
      <c r="A26" s="86"/>
      <c r="B26" s="357" t="s">
        <v>843</v>
      </c>
      <c r="C26" s="98" t="s">
        <v>88</v>
      </c>
      <c r="D26" s="30">
        <v>1</v>
      </c>
      <c r="E26" s="226">
        <v>25922.799999999999</v>
      </c>
      <c r="F26" s="99">
        <f t="shared" si="2"/>
        <v>25922.799999999999</v>
      </c>
    </row>
    <row r="27" spans="1:6" s="14" customFormat="1" ht="12" customHeight="1" x14ac:dyDescent="0.3">
      <c r="A27" s="86"/>
      <c r="B27" s="357" t="s">
        <v>842</v>
      </c>
      <c r="C27" s="98" t="s">
        <v>88</v>
      </c>
      <c r="D27" s="30">
        <v>1</v>
      </c>
      <c r="E27" s="226">
        <v>362.3</v>
      </c>
      <c r="F27" s="99">
        <f t="shared" si="2"/>
        <v>362.3</v>
      </c>
    </row>
    <row r="28" spans="1:6" s="14" customFormat="1" ht="12" customHeight="1" thickBot="1" x14ac:dyDescent="0.35">
      <c r="A28" s="86"/>
      <c r="B28" s="309"/>
      <c r="C28" s="98"/>
      <c r="D28" s="30"/>
      <c r="E28" s="226">
        <v>0</v>
      </c>
      <c r="F28" s="99">
        <f t="shared" si="2"/>
        <v>0</v>
      </c>
    </row>
    <row r="29" spans="1:6" s="14" customFormat="1" ht="24" customHeight="1" thickBot="1" x14ac:dyDescent="0.35">
      <c r="A29" s="27">
        <v>3</v>
      </c>
      <c r="B29" s="332" t="s">
        <v>853</v>
      </c>
      <c r="C29" s="98"/>
      <c r="D29" s="138"/>
      <c r="E29" s="237">
        <v>0</v>
      </c>
      <c r="F29" s="139">
        <f>SUBTOTAL(9,F30:F39)</f>
        <v>0</v>
      </c>
    </row>
    <row r="30" spans="1:6" s="14" customFormat="1" ht="12" customHeight="1" x14ac:dyDescent="0.3">
      <c r="A30" s="86" t="s">
        <v>844</v>
      </c>
      <c r="B30" s="357" t="s">
        <v>845</v>
      </c>
      <c r="C30" s="98"/>
      <c r="D30" s="30"/>
      <c r="E30" s="226"/>
      <c r="F30" s="99"/>
    </row>
    <row r="31" spans="1:6" s="14" customFormat="1" ht="12" customHeight="1" x14ac:dyDescent="0.3">
      <c r="A31" s="86"/>
      <c r="B31" s="357" t="s">
        <v>846</v>
      </c>
      <c r="C31" s="98" t="s">
        <v>88</v>
      </c>
      <c r="D31" s="30"/>
      <c r="E31" s="226"/>
      <c r="F31" s="99"/>
    </row>
    <row r="32" spans="1:6" s="14" customFormat="1" ht="12" customHeight="1" x14ac:dyDescent="0.3">
      <c r="A32" s="86"/>
      <c r="B32" s="357"/>
      <c r="C32" s="98"/>
      <c r="D32" s="30"/>
      <c r="E32" s="226"/>
      <c r="F32" s="99"/>
    </row>
    <row r="33" spans="1:6" s="14" customFormat="1" ht="12" customHeight="1" x14ac:dyDescent="0.3">
      <c r="A33" s="86" t="s">
        <v>847</v>
      </c>
      <c r="B33" s="357" t="s">
        <v>848</v>
      </c>
      <c r="C33" s="98"/>
      <c r="D33" s="30"/>
      <c r="E33" s="226"/>
      <c r="F33" s="99"/>
    </row>
    <row r="34" spans="1:6" s="14" customFormat="1" ht="24.75" customHeight="1" x14ac:dyDescent="0.3">
      <c r="A34" s="86"/>
      <c r="B34" s="357" t="s">
        <v>849</v>
      </c>
      <c r="C34" s="98"/>
      <c r="D34" s="30"/>
      <c r="E34" s="226"/>
      <c r="F34" s="99"/>
    </row>
    <row r="35" spans="1:6" s="14" customFormat="1" ht="12" customHeight="1" x14ac:dyDescent="0.3">
      <c r="A35" s="86"/>
      <c r="B35" s="357" t="s">
        <v>842</v>
      </c>
      <c r="C35" s="98" t="s">
        <v>88</v>
      </c>
      <c r="D35" s="30"/>
      <c r="E35" s="226"/>
      <c r="F35" s="99"/>
    </row>
    <row r="36" spans="1:6" s="14" customFormat="1" ht="12" customHeight="1" x14ac:dyDescent="0.3">
      <c r="A36" s="86"/>
      <c r="B36" s="357" t="s">
        <v>850</v>
      </c>
      <c r="C36" s="98" t="s">
        <v>88</v>
      </c>
      <c r="D36" s="30"/>
      <c r="E36" s="226"/>
      <c r="F36" s="99"/>
    </row>
    <row r="37" spans="1:6" s="14" customFormat="1" ht="12" customHeight="1" x14ac:dyDescent="0.3">
      <c r="A37" s="86"/>
      <c r="B37" s="357" t="s">
        <v>851</v>
      </c>
      <c r="C37" s="98" t="s">
        <v>88</v>
      </c>
      <c r="D37" s="30"/>
      <c r="E37" s="226"/>
      <c r="F37" s="99"/>
    </row>
    <row r="38" spans="1:6" s="14" customFormat="1" ht="12" customHeight="1" x14ac:dyDescent="0.3">
      <c r="A38" s="86"/>
      <c r="B38" s="357" t="s">
        <v>852</v>
      </c>
      <c r="C38" s="98" t="s">
        <v>88</v>
      </c>
      <c r="D38" s="30"/>
      <c r="E38" s="226"/>
      <c r="F38" s="99"/>
    </row>
    <row r="39" spans="1:6" s="14" customFormat="1" ht="12" customHeight="1" thickBot="1" x14ac:dyDescent="0.35">
      <c r="A39" s="86"/>
      <c r="B39" s="97"/>
      <c r="C39" s="98"/>
      <c r="D39" s="30"/>
      <c r="E39" s="226">
        <v>0</v>
      </c>
      <c r="F39" s="99">
        <f t="shared" si="2"/>
        <v>0</v>
      </c>
    </row>
    <row r="40" spans="1:6" s="14" customFormat="1" ht="24" customHeight="1" thickBot="1" x14ac:dyDescent="0.35">
      <c r="A40" s="27">
        <v>4</v>
      </c>
      <c r="B40" s="332" t="s">
        <v>854</v>
      </c>
      <c r="C40" s="98"/>
      <c r="D40" s="138"/>
      <c r="E40" s="237">
        <v>0</v>
      </c>
      <c r="F40" s="139">
        <f>SUBTOTAL(9,F41:F51)</f>
        <v>19202</v>
      </c>
    </row>
    <row r="41" spans="1:6" s="14" customFormat="1" ht="12" customHeight="1" x14ac:dyDescent="0.3">
      <c r="A41" s="86" t="s">
        <v>855</v>
      </c>
      <c r="B41" s="357" t="s">
        <v>845</v>
      </c>
      <c r="C41" s="98"/>
      <c r="D41" s="30"/>
      <c r="E41" s="226"/>
      <c r="F41" s="99"/>
    </row>
    <row r="42" spans="1:6" s="14" customFormat="1" ht="12" customHeight="1" x14ac:dyDescent="0.3">
      <c r="A42" s="86"/>
      <c r="B42" s="357" t="s">
        <v>846</v>
      </c>
      <c r="C42" s="98" t="s">
        <v>88</v>
      </c>
      <c r="D42" s="30"/>
      <c r="E42" s="226"/>
      <c r="F42" s="99">
        <f t="shared" ref="F42:F48" si="3">+D42*E42</f>
        <v>0</v>
      </c>
    </row>
    <row r="43" spans="1:6" s="14" customFormat="1" ht="12" customHeight="1" x14ac:dyDescent="0.3">
      <c r="A43" s="86"/>
      <c r="B43" s="97"/>
      <c r="C43" s="98"/>
      <c r="D43" s="30"/>
      <c r="E43" s="226"/>
      <c r="F43" s="99">
        <f t="shared" si="3"/>
        <v>0</v>
      </c>
    </row>
    <row r="44" spans="1:6" s="14" customFormat="1" ht="12" customHeight="1" x14ac:dyDescent="0.3">
      <c r="A44" s="86" t="s">
        <v>856</v>
      </c>
      <c r="B44" s="357" t="s">
        <v>857</v>
      </c>
      <c r="C44" s="98"/>
      <c r="D44" s="30"/>
      <c r="E44" s="226"/>
      <c r="F44" s="99">
        <f t="shared" si="3"/>
        <v>0</v>
      </c>
    </row>
    <row r="45" spans="1:6" s="14" customFormat="1" ht="12" customHeight="1" x14ac:dyDescent="0.3">
      <c r="A45" s="86"/>
      <c r="B45" s="357" t="s">
        <v>858</v>
      </c>
      <c r="C45" s="98" t="s">
        <v>88</v>
      </c>
      <c r="D45" s="30">
        <v>1</v>
      </c>
      <c r="E45" s="226">
        <v>16515.099999999999</v>
      </c>
      <c r="F45" s="99">
        <f t="shared" si="3"/>
        <v>16515.099999999999</v>
      </c>
    </row>
    <row r="46" spans="1:6" s="14" customFormat="1" ht="12" customHeight="1" x14ac:dyDescent="0.3">
      <c r="A46" s="86"/>
      <c r="B46" s="357" t="s">
        <v>859</v>
      </c>
      <c r="C46" s="98" t="s">
        <v>88</v>
      </c>
      <c r="D46" s="30">
        <v>1</v>
      </c>
      <c r="E46" s="226">
        <v>789.4</v>
      </c>
      <c r="F46" s="99">
        <f t="shared" si="3"/>
        <v>789.4</v>
      </c>
    </row>
    <row r="47" spans="1:6" s="14" customFormat="1" ht="12" customHeight="1" x14ac:dyDescent="0.3">
      <c r="A47" s="86"/>
      <c r="B47" s="357" t="s">
        <v>860</v>
      </c>
      <c r="C47" s="98" t="s">
        <v>88</v>
      </c>
      <c r="D47" s="30"/>
      <c r="E47" s="226">
        <v>18066.8</v>
      </c>
      <c r="F47" s="99">
        <f t="shared" si="3"/>
        <v>0</v>
      </c>
    </row>
    <row r="48" spans="1:6" s="14" customFormat="1" ht="12" customHeight="1" x14ac:dyDescent="0.3">
      <c r="A48" s="86"/>
      <c r="B48" s="357" t="s">
        <v>861</v>
      </c>
      <c r="C48" s="98" t="s">
        <v>88</v>
      </c>
      <c r="D48" s="30"/>
      <c r="E48" s="226">
        <v>9395.5</v>
      </c>
      <c r="F48" s="99">
        <f t="shared" si="3"/>
        <v>0</v>
      </c>
    </row>
    <row r="49" spans="1:6" s="14" customFormat="1" ht="12" customHeight="1" x14ac:dyDescent="0.3">
      <c r="A49" s="86"/>
      <c r="B49" s="357" t="s">
        <v>862</v>
      </c>
      <c r="C49" s="98" t="s">
        <v>88</v>
      </c>
      <c r="D49" s="30">
        <v>1</v>
      </c>
      <c r="E49" s="226">
        <v>1897.5</v>
      </c>
      <c r="F49" s="99">
        <f>+D49*E49</f>
        <v>1897.5</v>
      </c>
    </row>
    <row r="50" spans="1:6" s="14" customFormat="1" ht="12" customHeight="1" x14ac:dyDescent="0.3">
      <c r="A50" s="86"/>
      <c r="B50" s="97"/>
      <c r="C50" s="98"/>
      <c r="D50" s="30"/>
      <c r="E50" s="226">
        <v>0</v>
      </c>
      <c r="F50" s="99">
        <f t="shared" si="2"/>
        <v>0</v>
      </c>
    </row>
    <row r="51" spans="1:6" s="14" customFormat="1" ht="12" customHeight="1" thickBot="1" x14ac:dyDescent="0.35">
      <c r="A51" s="86"/>
      <c r="B51" s="91"/>
      <c r="C51" s="98"/>
      <c r="D51" s="30"/>
      <c r="E51" s="226">
        <v>0</v>
      </c>
      <c r="F51" s="99">
        <f t="shared" si="2"/>
        <v>0</v>
      </c>
    </row>
    <row r="52" spans="1:6" s="14" customFormat="1" ht="24" customHeight="1" thickBot="1" x14ac:dyDescent="0.35">
      <c r="A52" s="27">
        <v>5</v>
      </c>
      <c r="B52" s="332" t="s">
        <v>863</v>
      </c>
      <c r="C52" s="98"/>
      <c r="D52" s="138"/>
      <c r="E52" s="237">
        <v>0</v>
      </c>
      <c r="F52" s="139">
        <f>SUBTOTAL(9,F53:F58)</f>
        <v>25495.599999999999</v>
      </c>
    </row>
    <row r="53" spans="1:6" s="14" customFormat="1" ht="12" customHeight="1" x14ac:dyDescent="0.3">
      <c r="A53" s="86"/>
      <c r="B53" s="357" t="s">
        <v>864</v>
      </c>
      <c r="C53" s="98" t="s">
        <v>88</v>
      </c>
      <c r="D53" s="30">
        <v>1</v>
      </c>
      <c r="E53" s="226">
        <v>18087</v>
      </c>
      <c r="F53" s="99">
        <f>+D53*E53</f>
        <v>18087</v>
      </c>
    </row>
    <row r="54" spans="1:6" s="14" customFormat="1" ht="12" customHeight="1" x14ac:dyDescent="0.3">
      <c r="A54" s="86"/>
      <c r="B54" s="357" t="s">
        <v>865</v>
      </c>
      <c r="C54" s="98" t="s">
        <v>88</v>
      </c>
      <c r="D54" s="30">
        <v>1</v>
      </c>
      <c r="E54" s="226">
        <v>5511.1</v>
      </c>
      <c r="F54" s="99">
        <f>+D54*E54</f>
        <v>5511.1</v>
      </c>
    </row>
    <row r="55" spans="1:6" s="14" customFormat="1" ht="12" customHeight="1" x14ac:dyDescent="0.3">
      <c r="A55" s="86"/>
      <c r="B55" s="357" t="s">
        <v>866</v>
      </c>
      <c r="C55" s="98" t="s">
        <v>88</v>
      </c>
      <c r="D55" s="30"/>
      <c r="E55" s="226"/>
      <c r="F55" s="99"/>
    </row>
    <row r="56" spans="1:6" s="14" customFormat="1" ht="24" x14ac:dyDescent="0.3">
      <c r="A56" s="86"/>
      <c r="B56" s="357" t="s">
        <v>861</v>
      </c>
      <c r="C56" s="98" t="s">
        <v>88</v>
      </c>
      <c r="D56" s="30"/>
      <c r="E56" s="226"/>
      <c r="F56" s="99"/>
    </row>
    <row r="57" spans="1:6" s="14" customFormat="1" ht="12" customHeight="1" x14ac:dyDescent="0.3">
      <c r="A57" s="86"/>
      <c r="B57" s="357" t="s">
        <v>862</v>
      </c>
      <c r="C57" s="98" t="s">
        <v>88</v>
      </c>
      <c r="D57" s="30">
        <v>1</v>
      </c>
      <c r="E57" s="226">
        <v>1897.5</v>
      </c>
      <c r="F57" s="99">
        <f>+D57*E57</f>
        <v>1897.5</v>
      </c>
    </row>
    <row r="58" spans="1:6" s="14" customFormat="1" ht="12" customHeight="1" thickBot="1" x14ac:dyDescent="0.35">
      <c r="A58" s="86"/>
      <c r="B58" s="310"/>
      <c r="C58" s="98"/>
      <c r="D58" s="30"/>
      <c r="E58" s="226">
        <v>0</v>
      </c>
      <c r="F58" s="99">
        <f t="shared" si="2"/>
        <v>0</v>
      </c>
    </row>
    <row r="59" spans="1:6" s="14" customFormat="1" ht="24" customHeight="1" thickBot="1" x14ac:dyDescent="0.35">
      <c r="A59" s="27">
        <v>6</v>
      </c>
      <c r="B59" s="332" t="s">
        <v>691</v>
      </c>
      <c r="C59" s="98"/>
      <c r="D59" s="138"/>
      <c r="E59" s="237">
        <v>0</v>
      </c>
      <c r="F59" s="139">
        <f>SUBTOTAL(9,F60:F64)</f>
        <v>1196.7</v>
      </c>
    </row>
    <row r="60" spans="1:6" s="14" customFormat="1" ht="12" customHeight="1" x14ac:dyDescent="0.3">
      <c r="A60" s="86"/>
      <c r="B60" s="357" t="s">
        <v>867</v>
      </c>
      <c r="C60" s="98" t="s">
        <v>88</v>
      </c>
      <c r="D60" s="30">
        <v>1</v>
      </c>
      <c r="E60" s="226">
        <v>412.1</v>
      </c>
      <c r="F60" s="99">
        <f t="shared" si="2"/>
        <v>412.1</v>
      </c>
    </row>
    <row r="61" spans="1:6" s="14" customFormat="1" ht="12" customHeight="1" x14ac:dyDescent="0.3">
      <c r="A61" s="86"/>
      <c r="B61" s="357"/>
      <c r="C61" s="98" t="s">
        <v>88</v>
      </c>
      <c r="D61" s="30"/>
      <c r="E61" s="226">
        <v>464.1</v>
      </c>
      <c r="F61" s="99"/>
    </row>
    <row r="62" spans="1:6" s="14" customFormat="1" ht="12" customHeight="1" x14ac:dyDescent="0.3">
      <c r="A62" s="86"/>
      <c r="B62" s="357" t="s">
        <v>868</v>
      </c>
      <c r="C62" s="98" t="s">
        <v>88</v>
      </c>
      <c r="D62" s="30">
        <v>1</v>
      </c>
      <c r="E62" s="226">
        <v>784.6</v>
      </c>
      <c r="F62" s="99">
        <f t="shared" si="2"/>
        <v>784.6</v>
      </c>
    </row>
    <row r="63" spans="1:6" s="14" customFormat="1" ht="12" customHeight="1" x14ac:dyDescent="0.3">
      <c r="A63" s="86"/>
      <c r="B63" s="97"/>
      <c r="C63" s="98" t="s">
        <v>88</v>
      </c>
      <c r="D63" s="30"/>
      <c r="E63" s="226">
        <v>1562.1</v>
      </c>
      <c r="F63" s="99"/>
    </row>
    <row r="64" spans="1:6" s="14" customFormat="1" ht="12" customHeight="1" thickBot="1" x14ac:dyDescent="0.35">
      <c r="A64" s="86"/>
      <c r="B64" s="310"/>
      <c r="C64" s="98"/>
      <c r="D64" s="30"/>
      <c r="E64" s="226">
        <v>0</v>
      </c>
      <c r="F64" s="99">
        <f t="shared" si="2"/>
        <v>0</v>
      </c>
    </row>
    <row r="65" spans="1:6" s="14" customFormat="1" ht="24" customHeight="1" thickBot="1" x14ac:dyDescent="0.35">
      <c r="A65" s="27">
        <v>7</v>
      </c>
      <c r="B65" s="332" t="s">
        <v>69</v>
      </c>
      <c r="C65" s="98"/>
      <c r="D65" s="138"/>
      <c r="E65" s="237">
        <v>0</v>
      </c>
      <c r="F65" s="139">
        <f>SUBTOTAL(9,F66:F98)</f>
        <v>60176.310000000012</v>
      </c>
    </row>
    <row r="66" spans="1:6" s="14" customFormat="1" ht="12" customHeight="1" x14ac:dyDescent="0.3">
      <c r="A66" s="86"/>
      <c r="B66" s="357" t="s">
        <v>869</v>
      </c>
      <c r="C66" s="98" t="s">
        <v>17</v>
      </c>
      <c r="D66" s="30">
        <v>4</v>
      </c>
      <c r="E66" s="226">
        <v>579.70000000000005</v>
      </c>
      <c r="F66" s="99">
        <f t="shared" si="2"/>
        <v>2318.8000000000002</v>
      </c>
    </row>
    <row r="67" spans="1:6" s="14" customFormat="1" ht="12" customHeight="1" x14ac:dyDescent="0.3">
      <c r="A67" s="86"/>
      <c r="B67" s="357"/>
      <c r="C67" s="98" t="s">
        <v>17</v>
      </c>
      <c r="D67" s="30"/>
      <c r="E67" s="226">
        <v>497.9</v>
      </c>
      <c r="F67" s="99">
        <f t="shared" si="2"/>
        <v>0</v>
      </c>
    </row>
    <row r="68" spans="1:6" s="14" customFormat="1" ht="12" customHeight="1" x14ac:dyDescent="0.3">
      <c r="A68" s="86"/>
      <c r="B68" s="357" t="s">
        <v>870</v>
      </c>
      <c r="C68" s="98" t="s">
        <v>17</v>
      </c>
      <c r="D68" s="30">
        <v>16</v>
      </c>
      <c r="E68" s="226">
        <v>533.6</v>
      </c>
      <c r="F68" s="99">
        <f t="shared" si="2"/>
        <v>8537.6</v>
      </c>
    </row>
    <row r="69" spans="1:6" s="14" customFormat="1" ht="12" customHeight="1" x14ac:dyDescent="0.3">
      <c r="A69" s="86"/>
      <c r="B69" s="357"/>
      <c r="C69" s="98" t="s">
        <v>17</v>
      </c>
      <c r="D69" s="30"/>
      <c r="E69" s="226">
        <v>954.5</v>
      </c>
      <c r="F69" s="99">
        <f t="shared" si="2"/>
        <v>0</v>
      </c>
    </row>
    <row r="70" spans="1:6" s="14" customFormat="1" ht="12" customHeight="1" x14ac:dyDescent="0.3">
      <c r="A70" s="86"/>
      <c r="B70" s="357" t="s">
        <v>871</v>
      </c>
      <c r="C70" s="98" t="s">
        <v>17</v>
      </c>
      <c r="D70" s="30">
        <v>1</v>
      </c>
      <c r="E70" s="226">
        <v>1045</v>
      </c>
      <c r="F70" s="99">
        <f t="shared" si="2"/>
        <v>1045</v>
      </c>
    </row>
    <row r="71" spans="1:6" s="14" customFormat="1" ht="12" customHeight="1" x14ac:dyDescent="0.3">
      <c r="A71" s="86"/>
      <c r="B71" s="357"/>
      <c r="C71" s="98" t="s">
        <v>17</v>
      </c>
      <c r="D71" s="30"/>
      <c r="E71" s="226">
        <v>1304.5999999999999</v>
      </c>
      <c r="F71" s="99">
        <f t="shared" si="2"/>
        <v>0</v>
      </c>
    </row>
    <row r="72" spans="1:6" s="14" customFormat="1" ht="12" customHeight="1" x14ac:dyDescent="0.3">
      <c r="A72" s="86"/>
      <c r="B72" s="357" t="s">
        <v>872</v>
      </c>
      <c r="C72" s="98" t="s">
        <v>17</v>
      </c>
      <c r="D72" s="30">
        <v>11</v>
      </c>
      <c r="E72" s="226">
        <v>607.4</v>
      </c>
      <c r="F72" s="99">
        <f t="shared" si="2"/>
        <v>6681.4</v>
      </c>
    </row>
    <row r="73" spans="1:6" s="14" customFormat="1" ht="12" customHeight="1" x14ac:dyDescent="0.3">
      <c r="A73" s="86"/>
      <c r="B73" s="357"/>
      <c r="C73" s="98" t="s">
        <v>17</v>
      </c>
      <c r="D73" s="30"/>
      <c r="E73" s="226">
        <v>616.70000000000005</v>
      </c>
      <c r="F73" s="99">
        <f t="shared" si="2"/>
        <v>0</v>
      </c>
    </row>
    <row r="74" spans="1:6" s="14" customFormat="1" ht="12" customHeight="1" x14ac:dyDescent="0.3">
      <c r="A74" s="86"/>
      <c r="B74" s="357" t="s">
        <v>873</v>
      </c>
      <c r="C74" s="98" t="s">
        <v>17</v>
      </c>
      <c r="D74" s="30">
        <v>12</v>
      </c>
      <c r="E74" s="226">
        <v>511.2</v>
      </c>
      <c r="F74" s="99">
        <f t="shared" si="2"/>
        <v>6134.4</v>
      </c>
    </row>
    <row r="75" spans="1:6" s="14" customFormat="1" ht="12" customHeight="1" x14ac:dyDescent="0.3">
      <c r="A75" s="86"/>
      <c r="B75" s="357"/>
      <c r="C75" s="98" t="s">
        <v>17</v>
      </c>
      <c r="D75" s="30"/>
      <c r="E75" s="226">
        <v>518.29999999999995</v>
      </c>
      <c r="F75" s="99">
        <f t="shared" si="2"/>
        <v>0</v>
      </c>
    </row>
    <row r="76" spans="1:6" s="14" customFormat="1" ht="12" customHeight="1" x14ac:dyDescent="0.3">
      <c r="A76" s="86"/>
      <c r="B76" s="357" t="s">
        <v>874</v>
      </c>
      <c r="C76" s="98" t="s">
        <v>17</v>
      </c>
      <c r="D76" s="30">
        <v>1</v>
      </c>
      <c r="E76" s="226">
        <v>589.4</v>
      </c>
      <c r="F76" s="99">
        <f t="shared" si="2"/>
        <v>589.4</v>
      </c>
    </row>
    <row r="77" spans="1:6" s="14" customFormat="1" ht="12" customHeight="1" x14ac:dyDescent="0.3">
      <c r="A77" s="86"/>
      <c r="B77" s="357"/>
      <c r="C77" s="98" t="s">
        <v>17</v>
      </c>
      <c r="D77" s="30"/>
      <c r="E77" s="226">
        <v>596.79999999999995</v>
      </c>
      <c r="F77" s="99">
        <f t="shared" si="2"/>
        <v>0</v>
      </c>
    </row>
    <row r="78" spans="1:6" s="14" customFormat="1" ht="12" customHeight="1" x14ac:dyDescent="0.3">
      <c r="A78" s="86"/>
      <c r="B78" s="357" t="s">
        <v>875</v>
      </c>
      <c r="C78" s="98" t="s">
        <v>17</v>
      </c>
      <c r="D78" s="30">
        <v>3</v>
      </c>
      <c r="E78" s="226">
        <v>585.70000000000005</v>
      </c>
      <c r="F78" s="99">
        <f t="shared" si="2"/>
        <v>1757.1000000000001</v>
      </c>
    </row>
    <row r="79" spans="1:6" s="14" customFormat="1" ht="12" customHeight="1" x14ac:dyDescent="0.3">
      <c r="A79" s="86"/>
      <c r="B79" s="357"/>
      <c r="C79" s="98" t="s">
        <v>17</v>
      </c>
      <c r="D79" s="30"/>
      <c r="E79" s="226">
        <v>594.4</v>
      </c>
      <c r="F79" s="99">
        <f t="shared" si="2"/>
        <v>0</v>
      </c>
    </row>
    <row r="80" spans="1:6" s="14" customFormat="1" ht="30" customHeight="1" x14ac:dyDescent="0.3">
      <c r="A80" s="86"/>
      <c r="B80" s="439" t="s">
        <v>1081</v>
      </c>
      <c r="C80" s="98" t="s">
        <v>17</v>
      </c>
      <c r="D80" s="30">
        <v>13</v>
      </c>
      <c r="E80" s="369">
        <f>505.9+472.07</f>
        <v>977.97</v>
      </c>
      <c r="F80" s="370">
        <f t="shared" si="2"/>
        <v>12713.61</v>
      </c>
    </row>
    <row r="81" spans="1:6" s="14" customFormat="1" ht="12" customHeight="1" x14ac:dyDescent="0.3">
      <c r="A81" s="86"/>
      <c r="B81" s="357"/>
      <c r="C81" s="98" t="s">
        <v>17</v>
      </c>
      <c r="D81" s="30"/>
      <c r="E81" s="226">
        <v>513</v>
      </c>
      <c r="F81" s="99">
        <f t="shared" si="2"/>
        <v>0</v>
      </c>
    </row>
    <row r="82" spans="1:6" s="14" customFormat="1" ht="12" customHeight="1" x14ac:dyDescent="0.3">
      <c r="A82" s="86"/>
      <c r="B82" s="439" t="s">
        <v>1082</v>
      </c>
      <c r="C82" s="98" t="s">
        <v>17</v>
      </c>
      <c r="D82" s="30">
        <v>1</v>
      </c>
      <c r="E82" s="369">
        <f>872+472</f>
        <v>1344</v>
      </c>
      <c r="F82" s="370">
        <f t="shared" si="2"/>
        <v>1344</v>
      </c>
    </row>
    <row r="83" spans="1:6" s="14" customFormat="1" ht="12" customHeight="1" x14ac:dyDescent="0.3">
      <c r="A83" s="86"/>
      <c r="B83" s="357"/>
      <c r="C83" s="98" t="s">
        <v>17</v>
      </c>
      <c r="D83" s="30"/>
      <c r="E83" s="226">
        <v>858.3</v>
      </c>
      <c r="F83" s="99">
        <f t="shared" si="2"/>
        <v>0</v>
      </c>
    </row>
    <row r="84" spans="1:6" s="14" customFormat="1" ht="12" customHeight="1" x14ac:dyDescent="0.3">
      <c r="A84" s="86"/>
      <c r="B84" s="357" t="s">
        <v>876</v>
      </c>
      <c r="C84" s="98" t="s">
        <v>17</v>
      </c>
      <c r="D84" s="30">
        <v>1</v>
      </c>
      <c r="E84" s="226">
        <v>14710.1</v>
      </c>
      <c r="F84" s="99">
        <f t="shared" si="2"/>
        <v>14710.1</v>
      </c>
    </row>
    <row r="85" spans="1:6" s="14" customFormat="1" ht="12" customHeight="1" x14ac:dyDescent="0.3">
      <c r="A85" s="86"/>
      <c r="B85" s="357"/>
      <c r="C85" s="98" t="s">
        <v>17</v>
      </c>
      <c r="D85" s="30"/>
      <c r="E85" s="226">
        <v>0</v>
      </c>
      <c r="F85" s="99">
        <f t="shared" si="2"/>
        <v>0</v>
      </c>
    </row>
    <row r="86" spans="1:6" s="14" customFormat="1" ht="12" customHeight="1" x14ac:dyDescent="0.3">
      <c r="A86" s="86"/>
      <c r="B86" s="357" t="s">
        <v>877</v>
      </c>
      <c r="C86" s="98" t="s">
        <v>17</v>
      </c>
      <c r="D86" s="30">
        <v>3</v>
      </c>
      <c r="E86" s="226">
        <v>268.60000000000002</v>
      </c>
      <c r="F86" s="99">
        <f t="shared" si="2"/>
        <v>805.80000000000007</v>
      </c>
    </row>
    <row r="87" spans="1:6" s="14" customFormat="1" ht="12" customHeight="1" x14ac:dyDescent="0.3">
      <c r="A87" s="86"/>
      <c r="B87" s="357"/>
      <c r="C87" s="98" t="s">
        <v>17</v>
      </c>
      <c r="D87" s="30"/>
      <c r="E87" s="226">
        <v>273.2</v>
      </c>
      <c r="F87" s="99">
        <f t="shared" si="2"/>
        <v>0</v>
      </c>
    </row>
    <row r="88" spans="1:6" s="14" customFormat="1" ht="12" customHeight="1" x14ac:dyDescent="0.3">
      <c r="A88" s="86"/>
      <c r="B88" s="357" t="s">
        <v>878</v>
      </c>
      <c r="C88" s="98" t="s">
        <v>17</v>
      </c>
      <c r="D88" s="30">
        <v>5</v>
      </c>
      <c r="E88" s="226">
        <v>94.5</v>
      </c>
      <c r="F88" s="99">
        <f t="shared" si="2"/>
        <v>472.5</v>
      </c>
    </row>
    <row r="89" spans="1:6" s="14" customFormat="1" ht="12" customHeight="1" x14ac:dyDescent="0.3">
      <c r="A89" s="86"/>
      <c r="B89" s="357"/>
      <c r="C89" s="98" t="s">
        <v>17</v>
      </c>
      <c r="D89" s="30"/>
      <c r="E89" s="226">
        <v>95.6</v>
      </c>
      <c r="F89" s="99">
        <f t="shared" si="2"/>
        <v>0</v>
      </c>
    </row>
    <row r="90" spans="1:6" s="14" customFormat="1" ht="12" customHeight="1" x14ac:dyDescent="0.3">
      <c r="A90" s="86"/>
      <c r="B90" s="357" t="s">
        <v>879</v>
      </c>
      <c r="C90" s="98" t="s">
        <v>17</v>
      </c>
      <c r="D90" s="30">
        <v>1</v>
      </c>
      <c r="E90" s="226">
        <v>1213.3</v>
      </c>
      <c r="F90" s="99">
        <f t="shared" si="2"/>
        <v>1213.3</v>
      </c>
    </row>
    <row r="91" spans="1:6" s="14" customFormat="1" ht="12" customHeight="1" x14ac:dyDescent="0.3">
      <c r="A91" s="86"/>
      <c r="B91" s="357"/>
      <c r="C91" s="98" t="s">
        <v>17</v>
      </c>
      <c r="D91" s="30"/>
      <c r="E91" s="226">
        <v>1221.3</v>
      </c>
      <c r="F91" s="99">
        <f t="shared" si="2"/>
        <v>0</v>
      </c>
    </row>
    <row r="92" spans="1:6" s="14" customFormat="1" ht="12" customHeight="1" x14ac:dyDescent="0.3">
      <c r="A92" s="86"/>
      <c r="B92" s="357" t="s">
        <v>880</v>
      </c>
      <c r="C92" s="98" t="s">
        <v>17</v>
      </c>
      <c r="D92" s="30">
        <v>8</v>
      </c>
      <c r="E92" s="226">
        <v>8.1</v>
      </c>
      <c r="F92" s="99">
        <f t="shared" si="2"/>
        <v>64.8</v>
      </c>
    </row>
    <row r="93" spans="1:6" s="14" customFormat="1" ht="12" customHeight="1" x14ac:dyDescent="0.3">
      <c r="A93" s="86"/>
      <c r="B93" s="357"/>
      <c r="C93" s="98" t="s">
        <v>17</v>
      </c>
      <c r="D93" s="30"/>
      <c r="E93" s="226">
        <v>8.4</v>
      </c>
      <c r="F93" s="99">
        <f t="shared" si="2"/>
        <v>0</v>
      </c>
    </row>
    <row r="94" spans="1:6" s="14" customFormat="1" ht="12" customHeight="1" x14ac:dyDescent="0.3">
      <c r="A94" s="86"/>
      <c r="B94" s="357" t="s">
        <v>881</v>
      </c>
      <c r="C94" s="98" t="s">
        <v>17</v>
      </c>
      <c r="D94" s="30">
        <v>4</v>
      </c>
      <c r="E94" s="226">
        <v>8.1</v>
      </c>
      <c r="F94" s="99">
        <f t="shared" si="2"/>
        <v>32.4</v>
      </c>
    </row>
    <row r="95" spans="1:6" s="14" customFormat="1" ht="12" customHeight="1" x14ac:dyDescent="0.3">
      <c r="A95" s="86"/>
      <c r="B95" s="357"/>
      <c r="C95" s="98" t="s">
        <v>17</v>
      </c>
      <c r="D95" s="30"/>
      <c r="E95" s="226">
        <v>8.4</v>
      </c>
      <c r="F95" s="99">
        <f t="shared" si="2"/>
        <v>0</v>
      </c>
    </row>
    <row r="96" spans="1:6" s="14" customFormat="1" ht="12" customHeight="1" x14ac:dyDescent="0.3">
      <c r="A96" s="86"/>
      <c r="B96" s="357" t="s">
        <v>882</v>
      </c>
      <c r="C96" s="98" t="s">
        <v>88</v>
      </c>
      <c r="D96" s="30">
        <v>1</v>
      </c>
      <c r="E96" s="226">
        <v>1756.1</v>
      </c>
      <c r="F96" s="99">
        <f t="shared" si="2"/>
        <v>1756.1</v>
      </c>
    </row>
    <row r="97" spans="1:6" s="14" customFormat="1" ht="12" customHeight="1" x14ac:dyDescent="0.3">
      <c r="A97" s="86"/>
      <c r="B97" s="356"/>
      <c r="C97" s="98" t="s">
        <v>88</v>
      </c>
      <c r="D97" s="30"/>
      <c r="E97" s="226">
        <v>1543.2</v>
      </c>
      <c r="F97" s="99">
        <f t="shared" si="2"/>
        <v>0</v>
      </c>
    </row>
    <row r="98" spans="1:6" s="14" customFormat="1" ht="12" customHeight="1" thickBot="1" x14ac:dyDescent="0.35">
      <c r="A98" s="86"/>
      <c r="B98" s="311"/>
      <c r="C98" s="98"/>
      <c r="D98" s="30"/>
      <c r="E98" s="226">
        <v>0</v>
      </c>
      <c r="F98" s="99">
        <f t="shared" si="2"/>
        <v>0</v>
      </c>
    </row>
    <row r="99" spans="1:6" s="14" customFormat="1" ht="24" customHeight="1" thickBot="1" x14ac:dyDescent="0.35">
      <c r="A99" s="27">
        <v>8</v>
      </c>
      <c r="B99" s="332" t="s">
        <v>70</v>
      </c>
      <c r="C99" s="98" t="s">
        <v>659</v>
      </c>
      <c r="D99" s="30"/>
      <c r="E99" s="226">
        <v>0</v>
      </c>
      <c r="F99" s="32">
        <f>SUBTOTAL(9,F100:F101)</f>
        <v>0</v>
      </c>
    </row>
    <row r="100" spans="1:6" s="14" customFormat="1" ht="12" customHeight="1" x14ac:dyDescent="0.3">
      <c r="A100" s="86"/>
      <c r="B100" s="357" t="s">
        <v>883</v>
      </c>
      <c r="C100" s="98"/>
      <c r="D100" s="30"/>
      <c r="E100" s="226">
        <v>0</v>
      </c>
      <c r="F100" s="99">
        <f t="shared" ref="F100" si="4">+D100*E100</f>
        <v>0</v>
      </c>
    </row>
    <row r="101" spans="1:6" s="14" customFormat="1" ht="12" customHeight="1" thickBot="1" x14ac:dyDescent="0.35">
      <c r="A101" s="86"/>
      <c r="B101" s="312"/>
      <c r="C101" s="98"/>
      <c r="D101" s="30"/>
      <c r="E101" s="226">
        <v>0</v>
      </c>
      <c r="F101" s="99">
        <f t="shared" si="2"/>
        <v>0</v>
      </c>
    </row>
    <row r="102" spans="1:6" s="14" customFormat="1" ht="24" customHeight="1" thickBot="1" x14ac:dyDescent="0.35">
      <c r="A102" s="27">
        <v>9</v>
      </c>
      <c r="B102" s="332" t="s">
        <v>71</v>
      </c>
      <c r="C102" s="98"/>
      <c r="D102" s="138"/>
      <c r="E102" s="237">
        <v>0</v>
      </c>
      <c r="F102" s="139">
        <f>SUBTOTAL(9,F103:F113)</f>
        <v>29798.6</v>
      </c>
    </row>
    <row r="103" spans="1:6" s="14" customFormat="1" ht="24" x14ac:dyDescent="0.3">
      <c r="A103" s="86"/>
      <c r="B103" s="357" t="s">
        <v>884</v>
      </c>
      <c r="C103" s="98"/>
      <c r="D103" s="30"/>
      <c r="E103" s="226">
        <v>0</v>
      </c>
      <c r="F103" s="99">
        <f t="shared" ref="F103:F112" si="5">+D103*E103</f>
        <v>0</v>
      </c>
    </row>
    <row r="104" spans="1:6" s="14" customFormat="1" ht="12" x14ac:dyDescent="0.3">
      <c r="A104" s="86"/>
      <c r="B104" s="357" t="s">
        <v>885</v>
      </c>
      <c r="C104" s="98"/>
      <c r="D104" s="30"/>
      <c r="E104" s="226">
        <v>0</v>
      </c>
      <c r="F104" s="99">
        <f t="shared" si="5"/>
        <v>0</v>
      </c>
    </row>
    <row r="105" spans="1:6" s="14" customFormat="1" ht="12" x14ac:dyDescent="0.3">
      <c r="A105" s="86"/>
      <c r="B105" s="357" t="s">
        <v>886</v>
      </c>
      <c r="C105" s="98"/>
      <c r="D105" s="30"/>
      <c r="E105" s="226">
        <v>0</v>
      </c>
      <c r="F105" s="99">
        <f t="shared" si="5"/>
        <v>0</v>
      </c>
    </row>
    <row r="106" spans="1:6" s="14" customFormat="1" ht="12" x14ac:dyDescent="0.3">
      <c r="A106" s="86"/>
      <c r="B106" s="357" t="s">
        <v>887</v>
      </c>
      <c r="C106" s="98"/>
      <c r="D106" s="30"/>
      <c r="E106" s="226">
        <v>0</v>
      </c>
      <c r="F106" s="99">
        <f t="shared" si="5"/>
        <v>0</v>
      </c>
    </row>
    <row r="107" spans="1:6" s="14" customFormat="1" ht="12" customHeight="1" x14ac:dyDescent="0.3">
      <c r="A107" s="86"/>
      <c r="B107" s="357" t="s">
        <v>888</v>
      </c>
      <c r="C107" s="98" t="s">
        <v>88</v>
      </c>
      <c r="D107" s="30">
        <v>1</v>
      </c>
      <c r="E107" s="226">
        <v>15756.5</v>
      </c>
      <c r="F107" s="99">
        <f t="shared" si="5"/>
        <v>15756.5</v>
      </c>
    </row>
    <row r="108" spans="1:6" s="14" customFormat="1" ht="12" customHeight="1" x14ac:dyDescent="0.3">
      <c r="A108" s="86"/>
      <c r="B108" s="357"/>
      <c r="C108" s="98" t="s">
        <v>88</v>
      </c>
      <c r="D108" s="30"/>
      <c r="E108" s="226">
        <v>7424.3</v>
      </c>
      <c r="F108" s="99">
        <f t="shared" si="5"/>
        <v>0</v>
      </c>
    </row>
    <row r="109" spans="1:6" s="14" customFormat="1" ht="12" customHeight="1" x14ac:dyDescent="0.3">
      <c r="A109" s="86"/>
      <c r="B109" s="357" t="s">
        <v>889</v>
      </c>
      <c r="C109" s="98" t="s">
        <v>88</v>
      </c>
      <c r="D109" s="30"/>
      <c r="E109" s="226"/>
      <c r="F109" s="99"/>
    </row>
    <row r="110" spans="1:6" s="14" customFormat="1" ht="12" customHeight="1" x14ac:dyDescent="0.3">
      <c r="A110" s="86"/>
      <c r="B110" s="357" t="s">
        <v>890</v>
      </c>
      <c r="C110" s="98" t="s">
        <v>88</v>
      </c>
      <c r="D110" s="30">
        <v>1</v>
      </c>
      <c r="E110" s="226">
        <v>9120.2999999999993</v>
      </c>
      <c r="F110" s="99">
        <f t="shared" si="5"/>
        <v>9120.2999999999993</v>
      </c>
    </row>
    <row r="111" spans="1:6" s="14" customFormat="1" ht="12" customHeight="1" x14ac:dyDescent="0.3">
      <c r="A111" s="86"/>
      <c r="B111" s="357" t="s">
        <v>891</v>
      </c>
      <c r="C111" s="98" t="s">
        <v>88</v>
      </c>
      <c r="D111" s="30">
        <v>1</v>
      </c>
      <c r="E111" s="226">
        <v>948.8</v>
      </c>
      <c r="F111" s="99">
        <f t="shared" si="5"/>
        <v>948.8</v>
      </c>
    </row>
    <row r="112" spans="1:6" s="14" customFormat="1" ht="12" customHeight="1" x14ac:dyDescent="0.3">
      <c r="A112" s="86"/>
      <c r="B112" s="357" t="s">
        <v>892</v>
      </c>
      <c r="C112" s="98"/>
      <c r="D112" s="30">
        <v>1</v>
      </c>
      <c r="E112" s="226">
        <v>3973</v>
      </c>
      <c r="F112" s="99">
        <f t="shared" si="5"/>
        <v>3973</v>
      </c>
    </row>
    <row r="113" spans="1:6" s="14" customFormat="1" ht="12" customHeight="1" thickBot="1" x14ac:dyDescent="0.35">
      <c r="A113" s="86"/>
      <c r="B113" s="92"/>
      <c r="C113" s="98"/>
      <c r="D113" s="30"/>
      <c r="E113" s="226">
        <v>0</v>
      </c>
      <c r="F113" s="99">
        <f t="shared" si="2"/>
        <v>0</v>
      </c>
    </row>
    <row r="114" spans="1:6" s="14" customFormat="1" ht="24" customHeight="1" thickBot="1" x14ac:dyDescent="0.35">
      <c r="A114" s="27">
        <v>10</v>
      </c>
      <c r="B114" s="332" t="s">
        <v>72</v>
      </c>
      <c r="C114" s="98" t="s">
        <v>659</v>
      </c>
      <c r="D114" s="30"/>
      <c r="E114" s="226">
        <v>0</v>
      </c>
      <c r="F114" s="32">
        <f>SUBTOTAL(9,F115:F116)</f>
        <v>0</v>
      </c>
    </row>
    <row r="115" spans="1:6" s="14" customFormat="1" ht="12" customHeight="1" x14ac:dyDescent="0.3">
      <c r="A115" s="86"/>
      <c r="B115" s="357" t="s">
        <v>883</v>
      </c>
      <c r="C115" s="98"/>
      <c r="D115" s="30"/>
      <c r="E115" s="226">
        <v>0</v>
      </c>
      <c r="F115" s="99">
        <f t="shared" si="2"/>
        <v>0</v>
      </c>
    </row>
    <row r="116" spans="1:6" s="14" customFormat="1" ht="12" customHeight="1" thickBot="1" x14ac:dyDescent="0.35">
      <c r="A116" s="86"/>
      <c r="B116" s="92"/>
      <c r="C116" s="98"/>
      <c r="D116" s="30"/>
      <c r="E116" s="226">
        <v>0</v>
      </c>
      <c r="F116" s="99">
        <f t="shared" si="2"/>
        <v>0</v>
      </c>
    </row>
    <row r="117" spans="1:6" s="14" customFormat="1" ht="24" customHeight="1" thickBot="1" x14ac:dyDescent="0.35">
      <c r="A117" s="27">
        <v>11</v>
      </c>
      <c r="B117" s="332" t="s">
        <v>22</v>
      </c>
      <c r="C117" s="98" t="s">
        <v>659</v>
      </c>
      <c r="D117" s="30"/>
      <c r="E117" s="226">
        <v>0</v>
      </c>
      <c r="F117" s="32">
        <f>SUBTOTAL(9,F118:F119)</f>
        <v>0</v>
      </c>
    </row>
    <row r="118" spans="1:6" s="14" customFormat="1" ht="12" customHeight="1" x14ac:dyDescent="0.3">
      <c r="A118" s="86"/>
      <c r="B118" s="357" t="s">
        <v>883</v>
      </c>
      <c r="C118" s="98"/>
      <c r="D118" s="30"/>
      <c r="E118" s="226">
        <v>0</v>
      </c>
      <c r="F118" s="99">
        <f t="shared" ref="F118" si="6">+D118*E118</f>
        <v>0</v>
      </c>
    </row>
    <row r="119" spans="1:6" s="14" customFormat="1" ht="12" customHeight="1" thickBot="1" x14ac:dyDescent="0.35">
      <c r="A119" s="85"/>
      <c r="B119" s="313"/>
      <c r="C119" s="98" t="s">
        <v>40</v>
      </c>
      <c r="D119" s="30"/>
      <c r="E119" s="226">
        <v>0</v>
      </c>
      <c r="F119" s="99">
        <f t="shared" si="2"/>
        <v>0</v>
      </c>
    </row>
    <row r="120" spans="1:6" s="14" customFormat="1" ht="24" customHeight="1" thickBot="1" x14ac:dyDescent="0.35">
      <c r="A120" s="27">
        <v>12</v>
      </c>
      <c r="B120" s="332" t="s">
        <v>893</v>
      </c>
      <c r="C120" s="98"/>
      <c r="D120" s="138"/>
      <c r="E120" s="237">
        <v>0</v>
      </c>
      <c r="F120" s="139">
        <f>SUBTOTAL(9,F121:F122)</f>
        <v>4285.4000000000005</v>
      </c>
    </row>
    <row r="121" spans="1:6" s="14" customFormat="1" ht="12" customHeight="1" x14ac:dyDescent="0.3">
      <c r="A121" s="86"/>
      <c r="B121" s="357" t="s">
        <v>838</v>
      </c>
      <c r="C121" s="98" t="s">
        <v>88</v>
      </c>
      <c r="D121" s="30">
        <v>1</v>
      </c>
      <c r="E121" s="340">
        <v>4285.4000000000005</v>
      </c>
      <c r="F121" s="99">
        <f t="shared" ref="F121:F122" si="7">+D121*E121</f>
        <v>4285.4000000000005</v>
      </c>
    </row>
    <row r="122" spans="1:6" s="14" customFormat="1" ht="12" customHeight="1" x14ac:dyDescent="0.3">
      <c r="A122" s="86"/>
      <c r="B122" s="97"/>
      <c r="C122" s="98" t="s">
        <v>88</v>
      </c>
      <c r="D122" s="30"/>
      <c r="E122" s="226">
        <v>1286</v>
      </c>
      <c r="F122" s="99">
        <f t="shared" si="7"/>
        <v>0</v>
      </c>
    </row>
    <row r="123" spans="1:6" ht="12" customHeight="1" thickBot="1" x14ac:dyDescent="0.35">
      <c r="A123" s="247"/>
      <c r="B123" s="314"/>
      <c r="C123" s="249"/>
      <c r="D123" s="250"/>
      <c r="E123" s="251"/>
      <c r="F123" s="99">
        <f t="shared" ref="F123" si="8">+D123*E123</f>
        <v>0</v>
      </c>
    </row>
    <row r="124" spans="1:6" ht="15" customHeight="1" thickTop="1" thickBot="1" x14ac:dyDescent="0.35">
      <c r="A124" s="252"/>
      <c r="B124" s="253"/>
      <c r="C124" s="254"/>
      <c r="D124" s="255"/>
      <c r="E124" s="226"/>
      <c r="F124" s="256"/>
    </row>
    <row r="125" spans="1:6" s="14" customFormat="1" ht="15" customHeight="1" thickBot="1" x14ac:dyDescent="0.35">
      <c r="A125" s="252"/>
      <c r="B125" s="257" t="s">
        <v>241</v>
      </c>
      <c r="C125" s="258"/>
      <c r="D125" s="259"/>
      <c r="E125" s="237"/>
      <c r="F125" s="260">
        <f>SUBTOTAL(9,F4:F123)</f>
        <v>204241.61</v>
      </c>
    </row>
    <row r="126" spans="1:6" s="14" customFormat="1" ht="15" customHeight="1" thickBot="1" x14ac:dyDescent="0.35">
      <c r="A126" s="252"/>
      <c r="B126" s="257"/>
      <c r="C126" s="258"/>
      <c r="D126" s="259"/>
      <c r="E126" s="237"/>
      <c r="F126" s="227"/>
    </row>
    <row r="127" spans="1:6" s="14" customFormat="1" ht="15" customHeight="1" thickBot="1" x14ac:dyDescent="0.35">
      <c r="A127" s="252"/>
      <c r="B127" s="257" t="s">
        <v>393</v>
      </c>
      <c r="C127" s="258"/>
      <c r="D127" s="259"/>
      <c r="E127" s="237"/>
      <c r="F127" s="260">
        <f>F125*0.2</f>
        <v>40848.322</v>
      </c>
    </row>
    <row r="128" spans="1:6" s="14" customFormat="1" ht="15" customHeight="1" thickBot="1" x14ac:dyDescent="0.35">
      <c r="A128" s="252"/>
      <c r="B128" s="257"/>
      <c r="C128" s="258"/>
      <c r="D128" s="259"/>
      <c r="E128" s="237"/>
      <c r="F128" s="227"/>
    </row>
    <row r="129" spans="1:6" s="14" customFormat="1" ht="15" customHeight="1" thickBot="1" x14ac:dyDescent="0.35">
      <c r="A129" s="261"/>
      <c r="B129" s="262" t="s">
        <v>12</v>
      </c>
      <c r="C129" s="263"/>
      <c r="D129" s="264"/>
      <c r="E129" s="265"/>
      <c r="F129" s="260">
        <f>F125+F127</f>
        <v>245089.93199999997</v>
      </c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C29"/>
  <sheetViews>
    <sheetView zoomScaleNormal="100" workbookViewId="0">
      <selection activeCell="A11" sqref="A11"/>
    </sheetView>
  </sheetViews>
  <sheetFormatPr baseColWidth="10" defaultColWidth="11.44140625" defaultRowHeight="13.8" x14ac:dyDescent="0.3"/>
  <cols>
    <col min="1" max="1" width="80" style="175" customWidth="1"/>
    <col min="2" max="16384" width="11.44140625" style="175"/>
  </cols>
  <sheetData>
    <row r="1" spans="1:3" ht="5.25" customHeight="1" x14ac:dyDescent="0.3"/>
    <row r="2" spans="1:3" ht="75.75" customHeight="1" x14ac:dyDescent="0.3">
      <c r="A2" s="174" t="str">
        <f>+'Pdg NE 02'!A14:H14</f>
        <v>Réhabilitation des bâtiments 503 et reconstruction du bâtiment 332 du Centre Hospitalier Le Vinatier</v>
      </c>
      <c r="B2" s="174"/>
    </row>
    <row r="4" spans="1:3" ht="14.4" thickBot="1" x14ac:dyDescent="0.35"/>
    <row r="5" spans="1:3" ht="16.5" customHeight="1" x14ac:dyDescent="0.3">
      <c r="A5" s="185" t="s">
        <v>490</v>
      </c>
    </row>
    <row r="6" spans="1:3" ht="12" customHeight="1" x14ac:dyDescent="0.3">
      <c r="A6" s="176"/>
    </row>
    <row r="7" spans="1:3" ht="33.75" customHeight="1" x14ac:dyDescent="0.3">
      <c r="A7" s="176" t="s">
        <v>455</v>
      </c>
      <c r="C7" s="187"/>
    </row>
    <row r="8" spans="1:3" ht="34.5" customHeight="1" x14ac:dyDescent="0.3">
      <c r="A8" s="176" t="s">
        <v>487</v>
      </c>
    </row>
    <row r="9" spans="1:3" ht="39" customHeight="1" x14ac:dyDescent="0.3">
      <c r="A9" s="176" t="s">
        <v>457</v>
      </c>
    </row>
    <row r="10" spans="1:3" ht="41.4" x14ac:dyDescent="0.3">
      <c r="A10" s="177" t="s">
        <v>495</v>
      </c>
    </row>
    <row r="11" spans="1:3" ht="28.5" customHeight="1" x14ac:dyDescent="0.3">
      <c r="A11" s="182" t="s">
        <v>488</v>
      </c>
    </row>
    <row r="12" spans="1:3" ht="27.6" x14ac:dyDescent="0.3">
      <c r="A12" s="176" t="s">
        <v>491</v>
      </c>
    </row>
    <row r="13" spans="1:3" ht="26.25" customHeight="1" x14ac:dyDescent="0.3">
      <c r="A13" s="177" t="s">
        <v>55</v>
      </c>
    </row>
    <row r="14" spans="1:3" ht="42.6" customHeight="1" thickBot="1" x14ac:dyDescent="0.35">
      <c r="A14" s="178" t="s">
        <v>492</v>
      </c>
    </row>
    <row r="18" spans="1:1" ht="14.4" thickBot="1" x14ac:dyDescent="0.35"/>
    <row r="19" spans="1:1" ht="20.25" customHeight="1" x14ac:dyDescent="0.3">
      <c r="A19" s="186" t="s">
        <v>489</v>
      </c>
    </row>
    <row r="20" spans="1:1" x14ac:dyDescent="0.3">
      <c r="A20" s="183"/>
    </row>
    <row r="21" spans="1:1" x14ac:dyDescent="0.3">
      <c r="A21" s="183"/>
    </row>
    <row r="22" spans="1:1" x14ac:dyDescent="0.3">
      <c r="A22" s="183"/>
    </row>
    <row r="23" spans="1:1" x14ac:dyDescent="0.3">
      <c r="A23" s="183"/>
    </row>
    <row r="24" spans="1:1" x14ac:dyDescent="0.3">
      <c r="A24" s="183"/>
    </row>
    <row r="25" spans="1:1" x14ac:dyDescent="0.3">
      <c r="A25" s="183"/>
    </row>
    <row r="26" spans="1:1" x14ac:dyDescent="0.3">
      <c r="A26" s="183"/>
    </row>
    <row r="27" spans="1:1" x14ac:dyDescent="0.3">
      <c r="A27" s="183"/>
    </row>
    <row r="28" spans="1:1" x14ac:dyDescent="0.3">
      <c r="A28" s="183"/>
    </row>
    <row r="29" spans="1:1" ht="14.4" thickBot="1" x14ac:dyDescent="0.35">
      <c r="A29" s="184"/>
    </row>
  </sheetData>
  <printOptions horizontalCentered="1"/>
  <pageMargins left="0.51181102362204722" right="0.51181102362204722" top="0.35433070866141736" bottom="0.47244094488188981" header="0.31496062992125984" footer="0.23622047244094491"/>
  <pageSetup paperSize="9" orientation="portrait" r:id="rId1"/>
  <headerFooter>
    <oddFooter>&amp;C&amp;7&amp;A&amp;RPage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DFCBA-A605-455A-BE20-B966DB63CB6F}">
  <sheetPr>
    <tabColor rgb="FF92D050"/>
    <pageSetUpPr fitToPage="1"/>
  </sheetPr>
  <dimension ref="A1:F89"/>
  <sheetViews>
    <sheetView showZeros="0" view="pageBreakPreview" zoomScale="85" zoomScaleNormal="120" zoomScaleSheetLayoutView="85" workbookViewId="0">
      <pane xSplit="3" ySplit="3" topLeftCell="D70" activePane="bottomRight" state="frozen"/>
      <selection activeCell="L27" sqref="L26:L27"/>
      <selection pane="topRight" activeCell="L27" sqref="L26:L27"/>
      <selection pane="bottomLeft" activeCell="L27" sqref="L26:L27"/>
      <selection pane="bottomRight" sqref="A1:XFD1048576"/>
    </sheetView>
  </sheetViews>
  <sheetFormatPr baseColWidth="10" defaultRowHeight="10.199999999999999" x14ac:dyDescent="0.3"/>
  <cols>
    <col min="1" max="1" width="4.88671875" style="14" customWidth="1"/>
    <col min="2" max="2" width="41.109375" style="52" customWidth="1"/>
    <col min="3" max="3" width="7.6640625" style="14" customWidth="1"/>
    <col min="4" max="4" width="6.88671875" style="52" customWidth="1"/>
    <col min="5" max="6" width="15.44140625" style="52" customWidth="1"/>
    <col min="7" max="240" width="11.44140625" style="52"/>
    <col min="241" max="241" width="7.109375" style="52" customWidth="1"/>
    <col min="242" max="242" width="76.33203125" style="52" customWidth="1"/>
    <col min="243" max="243" width="37.109375" style="52" customWidth="1"/>
    <col min="244" max="496" width="11.44140625" style="52"/>
    <col min="497" max="497" width="7.109375" style="52" customWidth="1"/>
    <col min="498" max="498" width="76.33203125" style="52" customWidth="1"/>
    <col min="499" max="499" width="37.109375" style="52" customWidth="1"/>
    <col min="500" max="752" width="11.44140625" style="52"/>
    <col min="753" max="753" width="7.109375" style="52" customWidth="1"/>
    <col min="754" max="754" width="76.33203125" style="52" customWidth="1"/>
    <col min="755" max="755" width="37.109375" style="52" customWidth="1"/>
    <col min="756" max="1008" width="11.44140625" style="52"/>
    <col min="1009" max="1009" width="7.109375" style="52" customWidth="1"/>
    <col min="1010" max="1010" width="76.33203125" style="52" customWidth="1"/>
    <col min="1011" max="1011" width="37.109375" style="52" customWidth="1"/>
    <col min="1012" max="1264" width="11.44140625" style="52"/>
    <col min="1265" max="1265" width="7.109375" style="52" customWidth="1"/>
    <col min="1266" max="1266" width="76.33203125" style="52" customWidth="1"/>
    <col min="1267" max="1267" width="37.109375" style="52" customWidth="1"/>
    <col min="1268" max="1520" width="11.44140625" style="52"/>
    <col min="1521" max="1521" width="7.109375" style="52" customWidth="1"/>
    <col min="1522" max="1522" width="76.33203125" style="52" customWidth="1"/>
    <col min="1523" max="1523" width="37.109375" style="52" customWidth="1"/>
    <col min="1524" max="1776" width="11.44140625" style="52"/>
    <col min="1777" max="1777" width="7.109375" style="52" customWidth="1"/>
    <col min="1778" max="1778" width="76.33203125" style="52" customWidth="1"/>
    <col min="1779" max="1779" width="37.109375" style="52" customWidth="1"/>
    <col min="1780" max="2032" width="11.44140625" style="52"/>
    <col min="2033" max="2033" width="7.109375" style="52" customWidth="1"/>
    <col min="2034" max="2034" width="76.33203125" style="52" customWidth="1"/>
    <col min="2035" max="2035" width="37.109375" style="52" customWidth="1"/>
    <col min="2036" max="2288" width="11.44140625" style="52"/>
    <col min="2289" max="2289" width="7.109375" style="52" customWidth="1"/>
    <col min="2290" max="2290" width="76.33203125" style="52" customWidth="1"/>
    <col min="2291" max="2291" width="37.109375" style="52" customWidth="1"/>
    <col min="2292" max="2544" width="11.44140625" style="52"/>
    <col min="2545" max="2545" width="7.109375" style="52" customWidth="1"/>
    <col min="2546" max="2546" width="76.33203125" style="52" customWidth="1"/>
    <col min="2547" max="2547" width="37.109375" style="52" customWidth="1"/>
    <col min="2548" max="2800" width="11.44140625" style="52"/>
    <col min="2801" max="2801" width="7.109375" style="52" customWidth="1"/>
    <col min="2802" max="2802" width="76.33203125" style="52" customWidth="1"/>
    <col min="2803" max="2803" width="37.109375" style="52" customWidth="1"/>
    <col min="2804" max="3056" width="11.44140625" style="52"/>
    <col min="3057" max="3057" width="7.109375" style="52" customWidth="1"/>
    <col min="3058" max="3058" width="76.33203125" style="52" customWidth="1"/>
    <col min="3059" max="3059" width="37.109375" style="52" customWidth="1"/>
    <col min="3060" max="3312" width="11.44140625" style="52"/>
    <col min="3313" max="3313" width="7.109375" style="52" customWidth="1"/>
    <col min="3314" max="3314" width="76.33203125" style="52" customWidth="1"/>
    <col min="3315" max="3315" width="37.109375" style="52" customWidth="1"/>
    <col min="3316" max="3568" width="11.44140625" style="52"/>
    <col min="3569" max="3569" width="7.109375" style="52" customWidth="1"/>
    <col min="3570" max="3570" width="76.33203125" style="52" customWidth="1"/>
    <col min="3571" max="3571" width="37.109375" style="52" customWidth="1"/>
    <col min="3572" max="3824" width="11.44140625" style="52"/>
    <col min="3825" max="3825" width="7.109375" style="52" customWidth="1"/>
    <col min="3826" max="3826" width="76.33203125" style="52" customWidth="1"/>
    <col min="3827" max="3827" width="37.109375" style="52" customWidth="1"/>
    <col min="3828" max="4080" width="11.44140625" style="52"/>
    <col min="4081" max="4081" width="7.109375" style="52" customWidth="1"/>
    <col min="4082" max="4082" width="76.33203125" style="52" customWidth="1"/>
    <col min="4083" max="4083" width="37.109375" style="52" customWidth="1"/>
    <col min="4084" max="4336" width="11.44140625" style="52"/>
    <col min="4337" max="4337" width="7.109375" style="52" customWidth="1"/>
    <col min="4338" max="4338" width="76.33203125" style="52" customWidth="1"/>
    <col min="4339" max="4339" width="37.109375" style="52" customWidth="1"/>
    <col min="4340" max="4592" width="11.44140625" style="52"/>
    <col min="4593" max="4593" width="7.109375" style="52" customWidth="1"/>
    <col min="4594" max="4594" width="76.33203125" style="52" customWidth="1"/>
    <col min="4595" max="4595" width="37.109375" style="52" customWidth="1"/>
    <col min="4596" max="4848" width="11.44140625" style="52"/>
    <col min="4849" max="4849" width="7.109375" style="52" customWidth="1"/>
    <col min="4850" max="4850" width="76.33203125" style="52" customWidth="1"/>
    <col min="4851" max="4851" width="37.109375" style="52" customWidth="1"/>
    <col min="4852" max="5104" width="11.44140625" style="52"/>
    <col min="5105" max="5105" width="7.109375" style="52" customWidth="1"/>
    <col min="5106" max="5106" width="76.33203125" style="52" customWidth="1"/>
    <col min="5107" max="5107" width="37.109375" style="52" customWidth="1"/>
    <col min="5108" max="5360" width="11.44140625" style="52"/>
    <col min="5361" max="5361" width="7.109375" style="52" customWidth="1"/>
    <col min="5362" max="5362" width="76.33203125" style="52" customWidth="1"/>
    <col min="5363" max="5363" width="37.109375" style="52" customWidth="1"/>
    <col min="5364" max="5616" width="11.44140625" style="52"/>
    <col min="5617" max="5617" width="7.109375" style="52" customWidth="1"/>
    <col min="5618" max="5618" width="76.33203125" style="52" customWidth="1"/>
    <col min="5619" max="5619" width="37.109375" style="52" customWidth="1"/>
    <col min="5620" max="5872" width="11.44140625" style="52"/>
    <col min="5873" max="5873" width="7.109375" style="52" customWidth="1"/>
    <col min="5874" max="5874" width="76.33203125" style="52" customWidth="1"/>
    <col min="5875" max="5875" width="37.109375" style="52" customWidth="1"/>
    <col min="5876" max="6128" width="11.44140625" style="52"/>
    <col min="6129" max="6129" width="7.109375" style="52" customWidth="1"/>
    <col min="6130" max="6130" width="76.33203125" style="52" customWidth="1"/>
    <col min="6131" max="6131" width="37.109375" style="52" customWidth="1"/>
    <col min="6132" max="6384" width="11.44140625" style="52"/>
    <col min="6385" max="6385" width="7.109375" style="52" customWidth="1"/>
    <col min="6386" max="6386" width="76.33203125" style="52" customWidth="1"/>
    <col min="6387" max="6387" width="37.109375" style="52" customWidth="1"/>
    <col min="6388" max="6640" width="11.44140625" style="52"/>
    <col min="6641" max="6641" width="7.109375" style="52" customWidth="1"/>
    <col min="6642" max="6642" width="76.33203125" style="52" customWidth="1"/>
    <col min="6643" max="6643" width="37.109375" style="52" customWidth="1"/>
    <col min="6644" max="6896" width="11.44140625" style="52"/>
    <col min="6897" max="6897" width="7.109375" style="52" customWidth="1"/>
    <col min="6898" max="6898" width="76.33203125" style="52" customWidth="1"/>
    <col min="6899" max="6899" width="37.109375" style="52" customWidth="1"/>
    <col min="6900" max="7152" width="11.44140625" style="52"/>
    <col min="7153" max="7153" width="7.109375" style="52" customWidth="1"/>
    <col min="7154" max="7154" width="76.33203125" style="52" customWidth="1"/>
    <col min="7155" max="7155" width="37.109375" style="52" customWidth="1"/>
    <col min="7156" max="7408" width="11.44140625" style="52"/>
    <col min="7409" max="7409" width="7.109375" style="52" customWidth="1"/>
    <col min="7410" max="7410" width="76.33203125" style="52" customWidth="1"/>
    <col min="7411" max="7411" width="37.109375" style="52" customWidth="1"/>
    <col min="7412" max="7664" width="11.44140625" style="52"/>
    <col min="7665" max="7665" width="7.109375" style="52" customWidth="1"/>
    <col min="7666" max="7666" width="76.33203125" style="52" customWidth="1"/>
    <col min="7667" max="7667" width="37.109375" style="52" customWidth="1"/>
    <col min="7668" max="7920" width="11.44140625" style="52"/>
    <col min="7921" max="7921" width="7.109375" style="52" customWidth="1"/>
    <col min="7922" max="7922" width="76.33203125" style="52" customWidth="1"/>
    <col min="7923" max="7923" width="37.109375" style="52" customWidth="1"/>
    <col min="7924" max="8176" width="11.44140625" style="52"/>
    <col min="8177" max="8177" width="7.109375" style="52" customWidth="1"/>
    <col min="8178" max="8178" width="76.33203125" style="52" customWidth="1"/>
    <col min="8179" max="8179" width="37.109375" style="52" customWidth="1"/>
    <col min="8180" max="8432" width="11.44140625" style="52"/>
    <col min="8433" max="8433" width="7.109375" style="52" customWidth="1"/>
    <col min="8434" max="8434" width="76.33203125" style="52" customWidth="1"/>
    <col min="8435" max="8435" width="37.109375" style="52" customWidth="1"/>
    <col min="8436" max="8688" width="11.44140625" style="52"/>
    <col min="8689" max="8689" width="7.109375" style="52" customWidth="1"/>
    <col min="8690" max="8690" width="76.33203125" style="52" customWidth="1"/>
    <col min="8691" max="8691" width="37.109375" style="52" customWidth="1"/>
    <col min="8692" max="8944" width="11.44140625" style="52"/>
    <col min="8945" max="8945" width="7.109375" style="52" customWidth="1"/>
    <col min="8946" max="8946" width="76.33203125" style="52" customWidth="1"/>
    <col min="8947" max="8947" width="37.109375" style="52" customWidth="1"/>
    <col min="8948" max="9200" width="11.44140625" style="52"/>
    <col min="9201" max="9201" width="7.109375" style="52" customWidth="1"/>
    <col min="9202" max="9202" width="76.33203125" style="52" customWidth="1"/>
    <col min="9203" max="9203" width="37.109375" style="52" customWidth="1"/>
    <col min="9204" max="9456" width="11.44140625" style="52"/>
    <col min="9457" max="9457" width="7.109375" style="52" customWidth="1"/>
    <col min="9458" max="9458" width="76.33203125" style="52" customWidth="1"/>
    <col min="9459" max="9459" width="37.109375" style="52" customWidth="1"/>
    <col min="9460" max="9712" width="11.44140625" style="52"/>
    <col min="9713" max="9713" width="7.109375" style="52" customWidth="1"/>
    <col min="9714" max="9714" width="76.33203125" style="52" customWidth="1"/>
    <col min="9715" max="9715" width="37.109375" style="52" customWidth="1"/>
    <col min="9716" max="9968" width="11.44140625" style="52"/>
    <col min="9969" max="9969" width="7.109375" style="52" customWidth="1"/>
    <col min="9970" max="9970" width="76.33203125" style="52" customWidth="1"/>
    <col min="9971" max="9971" width="37.109375" style="52" customWidth="1"/>
    <col min="9972" max="10224" width="11.44140625" style="52"/>
    <col min="10225" max="10225" width="7.109375" style="52" customWidth="1"/>
    <col min="10226" max="10226" width="76.33203125" style="52" customWidth="1"/>
    <col min="10227" max="10227" width="37.109375" style="52" customWidth="1"/>
    <col min="10228" max="10480" width="11.44140625" style="52"/>
    <col min="10481" max="10481" width="7.109375" style="52" customWidth="1"/>
    <col min="10482" max="10482" width="76.33203125" style="52" customWidth="1"/>
    <col min="10483" max="10483" width="37.109375" style="52" customWidth="1"/>
    <col min="10484" max="10736" width="11.44140625" style="52"/>
    <col min="10737" max="10737" width="7.109375" style="52" customWidth="1"/>
    <col min="10738" max="10738" width="76.33203125" style="52" customWidth="1"/>
    <col min="10739" max="10739" width="37.109375" style="52" customWidth="1"/>
    <col min="10740" max="10992" width="11.44140625" style="52"/>
    <col min="10993" max="10993" width="7.109375" style="52" customWidth="1"/>
    <col min="10994" max="10994" width="76.33203125" style="52" customWidth="1"/>
    <col min="10995" max="10995" width="37.109375" style="52" customWidth="1"/>
    <col min="10996" max="11248" width="11.44140625" style="52"/>
    <col min="11249" max="11249" width="7.109375" style="52" customWidth="1"/>
    <col min="11250" max="11250" width="76.33203125" style="52" customWidth="1"/>
    <col min="11251" max="11251" width="37.109375" style="52" customWidth="1"/>
    <col min="11252" max="11504" width="11.44140625" style="52"/>
    <col min="11505" max="11505" width="7.109375" style="52" customWidth="1"/>
    <col min="11506" max="11506" width="76.33203125" style="52" customWidth="1"/>
    <col min="11507" max="11507" width="37.109375" style="52" customWidth="1"/>
    <col min="11508" max="11760" width="11.44140625" style="52"/>
    <col min="11761" max="11761" width="7.109375" style="52" customWidth="1"/>
    <col min="11762" max="11762" width="76.33203125" style="52" customWidth="1"/>
    <col min="11763" max="11763" width="37.109375" style="52" customWidth="1"/>
    <col min="11764" max="12016" width="11.44140625" style="52"/>
    <col min="12017" max="12017" width="7.109375" style="52" customWidth="1"/>
    <col min="12018" max="12018" width="76.33203125" style="52" customWidth="1"/>
    <col min="12019" max="12019" width="37.109375" style="52" customWidth="1"/>
    <col min="12020" max="12272" width="11.44140625" style="52"/>
    <col min="12273" max="12273" width="7.109375" style="52" customWidth="1"/>
    <col min="12274" max="12274" width="76.33203125" style="52" customWidth="1"/>
    <col min="12275" max="12275" width="37.109375" style="52" customWidth="1"/>
    <col min="12276" max="12528" width="11.44140625" style="52"/>
    <col min="12529" max="12529" width="7.109375" style="52" customWidth="1"/>
    <col min="12530" max="12530" width="76.33203125" style="52" customWidth="1"/>
    <col min="12531" max="12531" width="37.109375" style="52" customWidth="1"/>
    <col min="12532" max="12784" width="11.44140625" style="52"/>
    <col min="12785" max="12785" width="7.109375" style="52" customWidth="1"/>
    <col min="12786" max="12786" width="76.33203125" style="52" customWidth="1"/>
    <col min="12787" max="12787" width="37.109375" style="52" customWidth="1"/>
    <col min="12788" max="13040" width="11.44140625" style="52"/>
    <col min="13041" max="13041" width="7.109375" style="52" customWidth="1"/>
    <col min="13042" max="13042" width="76.33203125" style="52" customWidth="1"/>
    <col min="13043" max="13043" width="37.109375" style="52" customWidth="1"/>
    <col min="13044" max="13296" width="11.44140625" style="52"/>
    <col min="13297" max="13297" width="7.109375" style="52" customWidth="1"/>
    <col min="13298" max="13298" width="76.33203125" style="52" customWidth="1"/>
    <col min="13299" max="13299" width="37.109375" style="52" customWidth="1"/>
    <col min="13300" max="13552" width="11.44140625" style="52"/>
    <col min="13553" max="13553" width="7.109375" style="52" customWidth="1"/>
    <col min="13554" max="13554" width="76.33203125" style="52" customWidth="1"/>
    <col min="13555" max="13555" width="37.109375" style="52" customWidth="1"/>
    <col min="13556" max="13808" width="11.44140625" style="52"/>
    <col min="13809" max="13809" width="7.109375" style="52" customWidth="1"/>
    <col min="13810" max="13810" width="76.33203125" style="52" customWidth="1"/>
    <col min="13811" max="13811" width="37.109375" style="52" customWidth="1"/>
    <col min="13812" max="14064" width="11.44140625" style="52"/>
    <col min="14065" max="14065" width="7.109375" style="52" customWidth="1"/>
    <col min="14066" max="14066" width="76.33203125" style="52" customWidth="1"/>
    <col min="14067" max="14067" width="37.109375" style="52" customWidth="1"/>
    <col min="14068" max="14320" width="11.44140625" style="52"/>
    <col min="14321" max="14321" width="7.109375" style="52" customWidth="1"/>
    <col min="14322" max="14322" width="76.33203125" style="52" customWidth="1"/>
    <col min="14323" max="14323" width="37.109375" style="52" customWidth="1"/>
    <col min="14324" max="14576" width="11.44140625" style="52"/>
    <col min="14577" max="14577" width="7.109375" style="52" customWidth="1"/>
    <col min="14578" max="14578" width="76.33203125" style="52" customWidth="1"/>
    <col min="14579" max="14579" width="37.109375" style="52" customWidth="1"/>
    <col min="14580" max="14832" width="11.44140625" style="52"/>
    <col min="14833" max="14833" width="7.109375" style="52" customWidth="1"/>
    <col min="14834" max="14834" width="76.33203125" style="52" customWidth="1"/>
    <col min="14835" max="14835" width="37.109375" style="52" customWidth="1"/>
    <col min="14836" max="15088" width="11.44140625" style="52"/>
    <col min="15089" max="15089" width="7.109375" style="52" customWidth="1"/>
    <col min="15090" max="15090" width="76.33203125" style="52" customWidth="1"/>
    <col min="15091" max="15091" width="37.109375" style="52" customWidth="1"/>
    <col min="15092" max="15344" width="11.44140625" style="52"/>
    <col min="15345" max="15345" width="7.109375" style="52" customWidth="1"/>
    <col min="15346" max="15346" width="76.33203125" style="52" customWidth="1"/>
    <col min="15347" max="15347" width="37.109375" style="52" customWidth="1"/>
    <col min="15348" max="15600" width="11.44140625" style="52"/>
    <col min="15601" max="15601" width="7.109375" style="52" customWidth="1"/>
    <col min="15602" max="15602" width="76.33203125" style="52" customWidth="1"/>
    <col min="15603" max="15603" width="37.109375" style="52" customWidth="1"/>
    <col min="15604" max="15856" width="11.44140625" style="52"/>
    <col min="15857" max="15857" width="7.109375" style="52" customWidth="1"/>
    <col min="15858" max="15858" width="76.33203125" style="52" customWidth="1"/>
    <col min="15859" max="15859" width="37.109375" style="52" customWidth="1"/>
    <col min="15860" max="16112" width="11.44140625" style="52"/>
    <col min="16113" max="16113" width="7.109375" style="52" customWidth="1"/>
    <col min="16114" max="16114" width="76.33203125" style="52" customWidth="1"/>
    <col min="16115" max="16115" width="37.109375" style="52" customWidth="1"/>
    <col min="16116" max="16384" width="11.44140625" style="52"/>
  </cols>
  <sheetData>
    <row r="1" spans="1:6" s="14" customFormat="1" ht="30.75" customHeight="1" thickBot="1" x14ac:dyDescent="0.35">
      <c r="A1" s="238"/>
      <c r="B1" s="422" t="s">
        <v>481</v>
      </c>
      <c r="C1" s="37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308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332" t="s">
        <v>57</v>
      </c>
      <c r="C5" s="315"/>
      <c r="D5" s="138"/>
      <c r="E5" s="237">
        <v>0</v>
      </c>
      <c r="F5" s="139">
        <f>SUBTOTAL(9,F6:F44)</f>
        <v>272130.69999999995</v>
      </c>
    </row>
    <row r="6" spans="1:6" s="14" customFormat="1" ht="12" x14ac:dyDescent="0.3">
      <c r="A6" s="27"/>
      <c r="B6" s="87" t="s">
        <v>894</v>
      </c>
      <c r="C6" s="354"/>
      <c r="D6" s="30"/>
      <c r="E6" s="226">
        <v>0</v>
      </c>
      <c r="F6" s="99">
        <f t="shared" ref="F6:F61" si="0">+D6*E6</f>
        <v>0</v>
      </c>
    </row>
    <row r="7" spans="1:6" s="14" customFormat="1" ht="12" x14ac:dyDescent="0.3">
      <c r="A7" s="27"/>
      <c r="B7" s="87" t="s">
        <v>846</v>
      </c>
      <c r="C7" s="355" t="s">
        <v>88</v>
      </c>
      <c r="D7" s="30"/>
      <c r="E7" s="226">
        <v>7748.4</v>
      </c>
      <c r="F7" s="99">
        <f t="shared" si="0"/>
        <v>0</v>
      </c>
    </row>
    <row r="8" spans="1:6" s="14" customFormat="1" ht="12" x14ac:dyDescent="0.3">
      <c r="A8" s="27"/>
      <c r="B8" s="92" t="s">
        <v>895</v>
      </c>
      <c r="C8" s="355"/>
      <c r="D8" s="30">
        <v>1</v>
      </c>
      <c r="E8" s="226">
        <v>20804.599999999999</v>
      </c>
      <c r="F8" s="99">
        <f t="shared" si="0"/>
        <v>20804.599999999999</v>
      </c>
    </row>
    <row r="9" spans="1:6" s="14" customFormat="1" ht="12" x14ac:dyDescent="0.3">
      <c r="A9" s="27"/>
      <c r="B9" s="92" t="s">
        <v>896</v>
      </c>
      <c r="C9" s="355"/>
      <c r="D9" s="30">
        <v>1</v>
      </c>
      <c r="E9" s="226">
        <v>19504.3</v>
      </c>
      <c r="F9" s="99">
        <f t="shared" si="0"/>
        <v>19504.3</v>
      </c>
    </row>
    <row r="10" spans="1:6" s="14" customFormat="1" ht="12" x14ac:dyDescent="0.3">
      <c r="A10" s="27"/>
      <c r="B10" s="92" t="s">
        <v>897</v>
      </c>
      <c r="C10" s="355"/>
      <c r="D10" s="30">
        <v>1</v>
      </c>
      <c r="E10" s="226">
        <v>16409.5</v>
      </c>
      <c r="F10" s="99">
        <f t="shared" si="0"/>
        <v>16409.5</v>
      </c>
    </row>
    <row r="11" spans="1:6" s="14" customFormat="1" ht="12" x14ac:dyDescent="0.3">
      <c r="A11" s="27"/>
      <c r="B11" s="87"/>
      <c r="C11" s="355"/>
      <c r="D11" s="30"/>
      <c r="E11" s="226">
        <v>0</v>
      </c>
      <c r="F11" s="99">
        <f t="shared" si="0"/>
        <v>0</v>
      </c>
    </row>
    <row r="12" spans="1:6" s="14" customFormat="1" ht="12" customHeight="1" x14ac:dyDescent="0.3">
      <c r="A12" s="27"/>
      <c r="B12" s="91" t="s">
        <v>898</v>
      </c>
      <c r="C12" s="336"/>
      <c r="D12" s="30"/>
      <c r="E12" s="226">
        <v>0</v>
      </c>
      <c r="F12" s="99">
        <f t="shared" si="0"/>
        <v>0</v>
      </c>
    </row>
    <row r="13" spans="1:6" s="14" customFormat="1" ht="12" customHeight="1" x14ac:dyDescent="0.3">
      <c r="A13" s="39"/>
      <c r="B13" s="92" t="s">
        <v>899</v>
      </c>
      <c r="C13" s="336" t="s">
        <v>88</v>
      </c>
      <c r="D13" s="30">
        <v>1</v>
      </c>
      <c r="E13" s="226">
        <v>15854.2</v>
      </c>
      <c r="F13" s="99">
        <f t="shared" si="0"/>
        <v>15854.2</v>
      </c>
    </row>
    <row r="14" spans="1:6" s="14" customFormat="1" ht="12" customHeight="1" x14ac:dyDescent="0.3">
      <c r="A14" s="39"/>
      <c r="B14" s="92" t="s">
        <v>900</v>
      </c>
      <c r="C14" s="336" t="s">
        <v>88</v>
      </c>
      <c r="D14" s="30">
        <v>1</v>
      </c>
      <c r="E14" s="226">
        <v>7719.4</v>
      </c>
      <c r="F14" s="99">
        <f t="shared" si="0"/>
        <v>7719.4</v>
      </c>
    </row>
    <row r="15" spans="1:6" s="14" customFormat="1" ht="12" customHeight="1" x14ac:dyDescent="0.3">
      <c r="A15" s="39"/>
      <c r="B15" s="92" t="s">
        <v>901</v>
      </c>
      <c r="C15" s="336" t="s">
        <v>88</v>
      </c>
      <c r="D15" s="30">
        <v>1</v>
      </c>
      <c r="E15" s="226">
        <v>8607.4</v>
      </c>
      <c r="F15" s="99">
        <f t="shared" si="0"/>
        <v>8607.4</v>
      </c>
    </row>
    <row r="16" spans="1:6" s="14" customFormat="1" ht="12" customHeight="1" x14ac:dyDescent="0.3">
      <c r="A16" s="39"/>
      <c r="B16" s="92" t="s">
        <v>902</v>
      </c>
      <c r="C16" s="336" t="s">
        <v>88</v>
      </c>
      <c r="D16" s="30">
        <v>1</v>
      </c>
      <c r="E16" s="226">
        <v>8607.4</v>
      </c>
      <c r="F16" s="99">
        <f t="shared" si="0"/>
        <v>8607.4</v>
      </c>
    </row>
    <row r="17" spans="1:6" s="14" customFormat="1" ht="12" customHeight="1" x14ac:dyDescent="0.3">
      <c r="A17" s="39"/>
      <c r="B17" s="92" t="s">
        <v>903</v>
      </c>
      <c r="C17" s="336" t="s">
        <v>88</v>
      </c>
      <c r="D17" s="30">
        <v>1</v>
      </c>
      <c r="E17" s="226">
        <v>10317.6</v>
      </c>
      <c r="F17" s="99">
        <f t="shared" si="0"/>
        <v>10317.6</v>
      </c>
    </row>
    <row r="18" spans="1:6" s="14" customFormat="1" ht="12" customHeight="1" x14ac:dyDescent="0.3">
      <c r="A18" s="39"/>
      <c r="B18" s="92" t="s">
        <v>904</v>
      </c>
      <c r="C18" s="336" t="s">
        <v>88</v>
      </c>
      <c r="D18" s="30">
        <v>1</v>
      </c>
      <c r="E18" s="226">
        <v>14994</v>
      </c>
      <c r="F18" s="99">
        <f t="shared" si="0"/>
        <v>14994</v>
      </c>
    </row>
    <row r="19" spans="1:6" s="14" customFormat="1" ht="12" customHeight="1" x14ac:dyDescent="0.3">
      <c r="A19" s="39"/>
      <c r="B19" s="92" t="s">
        <v>905</v>
      </c>
      <c r="C19" s="336" t="s">
        <v>88</v>
      </c>
      <c r="D19" s="30">
        <v>1</v>
      </c>
      <c r="E19" s="226">
        <v>5046.8</v>
      </c>
      <c r="F19" s="99">
        <f t="shared" si="0"/>
        <v>5046.8</v>
      </c>
    </row>
    <row r="20" spans="1:6" s="14" customFormat="1" ht="12" customHeight="1" x14ac:dyDescent="0.3">
      <c r="A20" s="39"/>
      <c r="B20" s="92" t="s">
        <v>906</v>
      </c>
      <c r="C20" s="336" t="s">
        <v>88</v>
      </c>
      <c r="D20" s="30">
        <v>1</v>
      </c>
      <c r="E20" s="226">
        <v>7605.4</v>
      </c>
      <c r="F20" s="99">
        <f t="shared" si="0"/>
        <v>7605.4</v>
      </c>
    </row>
    <row r="21" spans="1:6" s="14" customFormat="1" ht="12" customHeight="1" x14ac:dyDescent="0.3">
      <c r="A21" s="39"/>
      <c r="B21" s="92"/>
      <c r="C21" s="336"/>
      <c r="D21" s="30"/>
      <c r="E21" s="226">
        <v>0</v>
      </c>
      <c r="F21" s="99">
        <f t="shared" si="0"/>
        <v>0</v>
      </c>
    </row>
    <row r="22" spans="1:6" s="14" customFormat="1" ht="12" customHeight="1" x14ac:dyDescent="0.3">
      <c r="A22" s="39"/>
      <c r="B22" s="92" t="s">
        <v>919</v>
      </c>
      <c r="C22" s="336"/>
      <c r="D22" s="30"/>
      <c r="E22" s="226">
        <v>0</v>
      </c>
      <c r="F22" s="99">
        <f t="shared" si="0"/>
        <v>0</v>
      </c>
    </row>
    <row r="23" spans="1:6" s="14" customFormat="1" ht="12" customHeight="1" x14ac:dyDescent="0.3">
      <c r="A23" s="39"/>
      <c r="B23" s="92" t="s">
        <v>907</v>
      </c>
      <c r="C23" s="336" t="s">
        <v>88</v>
      </c>
      <c r="D23" s="30">
        <v>1</v>
      </c>
      <c r="E23" s="226">
        <v>15265.3</v>
      </c>
      <c r="F23" s="99">
        <f t="shared" si="0"/>
        <v>15265.3</v>
      </c>
    </row>
    <row r="24" spans="1:6" s="14" customFormat="1" ht="12" customHeight="1" x14ac:dyDescent="0.3">
      <c r="A24" s="39"/>
      <c r="B24" s="92" t="s">
        <v>900</v>
      </c>
      <c r="C24" s="336" t="s">
        <v>88</v>
      </c>
      <c r="D24" s="30">
        <v>1</v>
      </c>
      <c r="E24" s="226">
        <v>8613.2000000000007</v>
      </c>
      <c r="F24" s="99">
        <f t="shared" si="0"/>
        <v>8613.2000000000007</v>
      </c>
    </row>
    <row r="25" spans="1:6" s="14" customFormat="1" ht="12" customHeight="1" x14ac:dyDescent="0.3">
      <c r="A25" s="39"/>
      <c r="B25" s="92" t="s">
        <v>908</v>
      </c>
      <c r="C25" s="336" t="s">
        <v>88</v>
      </c>
      <c r="D25" s="30">
        <v>1</v>
      </c>
      <c r="E25" s="226">
        <v>12139.3</v>
      </c>
      <c r="F25" s="99">
        <f t="shared" si="0"/>
        <v>12139.3</v>
      </c>
    </row>
    <row r="26" spans="1:6" s="14" customFormat="1" ht="12" customHeight="1" x14ac:dyDescent="0.3">
      <c r="A26" s="39"/>
      <c r="B26" s="92" t="s">
        <v>909</v>
      </c>
      <c r="C26" s="336" t="s">
        <v>88</v>
      </c>
      <c r="D26" s="30">
        <v>1</v>
      </c>
      <c r="E26" s="226">
        <v>985.8</v>
      </c>
      <c r="F26" s="99">
        <f t="shared" si="0"/>
        <v>985.8</v>
      </c>
    </row>
    <row r="27" spans="1:6" s="14" customFormat="1" ht="12" customHeight="1" x14ac:dyDescent="0.3">
      <c r="A27" s="39"/>
      <c r="B27" s="92" t="s">
        <v>1045</v>
      </c>
      <c r="C27" s="336" t="s">
        <v>88</v>
      </c>
      <c r="D27" s="30">
        <v>1</v>
      </c>
      <c r="E27" s="226">
        <v>7148.3</v>
      </c>
      <c r="F27" s="99">
        <f t="shared" si="0"/>
        <v>7148.3</v>
      </c>
    </row>
    <row r="28" spans="1:6" s="14" customFormat="1" ht="12" customHeight="1" x14ac:dyDescent="0.3">
      <c r="A28" s="27"/>
      <c r="B28" s="93"/>
      <c r="C28" s="101"/>
      <c r="D28" s="30"/>
      <c r="E28" s="226">
        <v>0</v>
      </c>
      <c r="F28" s="99">
        <f t="shared" si="0"/>
        <v>0</v>
      </c>
    </row>
    <row r="29" spans="1:6" s="14" customFormat="1" ht="24" x14ac:dyDescent="0.3">
      <c r="A29" s="27"/>
      <c r="B29" s="356" t="s">
        <v>910</v>
      </c>
      <c r="C29" s="336"/>
      <c r="D29" s="30"/>
      <c r="E29" s="226">
        <v>0</v>
      </c>
      <c r="F29" s="99">
        <f t="shared" si="0"/>
        <v>0</v>
      </c>
    </row>
    <row r="30" spans="1:6" s="14" customFormat="1" ht="24" x14ac:dyDescent="0.3">
      <c r="A30" s="39"/>
      <c r="B30" s="357" t="s">
        <v>911</v>
      </c>
      <c r="C30" s="336" t="s">
        <v>88</v>
      </c>
      <c r="D30" s="30">
        <v>1</v>
      </c>
      <c r="E30" s="226">
        <v>17405.400000000001</v>
      </c>
      <c r="F30" s="99">
        <f t="shared" si="0"/>
        <v>17405.400000000001</v>
      </c>
    </row>
    <row r="31" spans="1:6" s="14" customFormat="1" ht="24" x14ac:dyDescent="0.3">
      <c r="A31" s="39"/>
      <c r="B31" s="357" t="s">
        <v>912</v>
      </c>
      <c r="C31" s="336" t="s">
        <v>88</v>
      </c>
      <c r="D31" s="30">
        <v>1</v>
      </c>
      <c r="E31" s="226">
        <v>17048.3</v>
      </c>
      <c r="F31" s="99">
        <f t="shared" si="0"/>
        <v>17048.3</v>
      </c>
    </row>
    <row r="32" spans="1:6" s="14" customFormat="1" ht="12" customHeight="1" x14ac:dyDescent="0.3">
      <c r="A32" s="27"/>
      <c r="B32" s="91"/>
      <c r="C32" s="336"/>
      <c r="D32" s="30"/>
      <c r="E32" s="226">
        <v>0</v>
      </c>
      <c r="F32" s="99">
        <f t="shared" si="0"/>
        <v>0</v>
      </c>
    </row>
    <row r="33" spans="1:6" s="14" customFormat="1" ht="12" customHeight="1" x14ac:dyDescent="0.3">
      <c r="A33" s="27"/>
      <c r="B33" s="316" t="s">
        <v>411</v>
      </c>
      <c r="C33" s="336"/>
      <c r="D33" s="30"/>
      <c r="E33" s="226">
        <v>0</v>
      </c>
      <c r="F33" s="99">
        <f t="shared" si="0"/>
        <v>0</v>
      </c>
    </row>
    <row r="34" spans="1:6" s="14" customFormat="1" ht="12" customHeight="1" x14ac:dyDescent="0.3">
      <c r="A34" s="27"/>
      <c r="B34" s="91" t="s">
        <v>230</v>
      </c>
      <c r="C34" s="336" t="s">
        <v>652</v>
      </c>
      <c r="D34" s="30"/>
      <c r="E34" s="226">
        <v>0</v>
      </c>
      <c r="F34" s="99">
        <f t="shared" si="0"/>
        <v>0</v>
      </c>
    </row>
    <row r="35" spans="1:6" s="14" customFormat="1" ht="12" customHeight="1" x14ac:dyDescent="0.3">
      <c r="A35" s="27"/>
      <c r="B35" s="91" t="s">
        <v>231</v>
      </c>
      <c r="C35" s="336" t="s">
        <v>88</v>
      </c>
      <c r="D35" s="30">
        <v>1</v>
      </c>
      <c r="E35" s="226">
        <v>43732.1</v>
      </c>
      <c r="F35" s="99">
        <f t="shared" si="0"/>
        <v>43732.1</v>
      </c>
    </row>
    <row r="36" spans="1:6" s="14" customFormat="1" ht="12" customHeight="1" x14ac:dyDescent="0.3">
      <c r="A36" s="27"/>
      <c r="B36" s="91" t="s">
        <v>232</v>
      </c>
      <c r="C36" s="336"/>
      <c r="D36" s="30"/>
      <c r="E36" s="226">
        <v>0</v>
      </c>
      <c r="F36" s="99">
        <f t="shared" si="0"/>
        <v>0</v>
      </c>
    </row>
    <row r="37" spans="1:6" s="14" customFormat="1" ht="24" x14ac:dyDescent="0.3">
      <c r="A37" s="315"/>
      <c r="B37" s="358" t="s">
        <v>913</v>
      </c>
      <c r="C37" s="336" t="s">
        <v>88</v>
      </c>
      <c r="D37" s="30"/>
      <c r="E37" s="226"/>
      <c r="F37" s="99"/>
    </row>
    <row r="38" spans="1:6" s="14" customFormat="1" ht="12" customHeight="1" x14ac:dyDescent="0.3">
      <c r="A38" s="27"/>
      <c r="B38" s="91"/>
      <c r="C38" s="336"/>
      <c r="D38" s="30"/>
      <c r="E38" s="226">
        <v>0</v>
      </c>
      <c r="F38" s="99">
        <f t="shared" si="0"/>
        <v>0</v>
      </c>
    </row>
    <row r="39" spans="1:6" s="14" customFormat="1" ht="12" customHeight="1" x14ac:dyDescent="0.3">
      <c r="A39" s="27"/>
      <c r="B39" s="316" t="s">
        <v>914</v>
      </c>
      <c r="C39" s="336"/>
      <c r="D39" s="30"/>
      <c r="E39" s="226">
        <v>0</v>
      </c>
      <c r="F39" s="99">
        <f t="shared" si="0"/>
        <v>0</v>
      </c>
    </row>
    <row r="40" spans="1:6" s="14" customFormat="1" ht="12" customHeight="1" x14ac:dyDescent="0.3">
      <c r="A40" s="315"/>
      <c r="B40" s="359" t="s">
        <v>915</v>
      </c>
      <c r="C40" s="336" t="s">
        <v>88</v>
      </c>
      <c r="D40" s="30">
        <v>1</v>
      </c>
      <c r="E40" s="226">
        <v>7027</v>
      </c>
      <c r="F40" s="99">
        <f t="shared" si="0"/>
        <v>7027</v>
      </c>
    </row>
    <row r="41" spans="1:6" s="14" customFormat="1" ht="12" customHeight="1" x14ac:dyDescent="0.3">
      <c r="A41" s="315"/>
      <c r="B41" s="359" t="s">
        <v>916</v>
      </c>
      <c r="C41" s="336"/>
      <c r="D41" s="30" t="s">
        <v>655</v>
      </c>
      <c r="E41" s="226">
        <v>0</v>
      </c>
      <c r="F41" s="99"/>
    </row>
    <row r="42" spans="1:6" s="14" customFormat="1" ht="12" customHeight="1" x14ac:dyDescent="0.3">
      <c r="A42" s="315"/>
      <c r="B42" s="358" t="s">
        <v>917</v>
      </c>
      <c r="C42" s="336" t="s">
        <v>88</v>
      </c>
      <c r="D42" s="30">
        <v>1</v>
      </c>
      <c r="E42" s="226">
        <v>7295.4</v>
      </c>
      <c r="F42" s="99">
        <f t="shared" si="0"/>
        <v>7295.4</v>
      </c>
    </row>
    <row r="43" spans="1:6" s="14" customFormat="1" ht="24" x14ac:dyDescent="0.3">
      <c r="A43" s="315"/>
      <c r="B43" s="358" t="s">
        <v>918</v>
      </c>
      <c r="C43" s="336" t="s">
        <v>88</v>
      </c>
      <c r="D43" s="30"/>
      <c r="E43" s="226"/>
      <c r="F43" s="99"/>
    </row>
    <row r="44" spans="1:6" s="14" customFormat="1" ht="12" customHeight="1" thickBot="1" x14ac:dyDescent="0.35">
      <c r="A44" s="27"/>
      <c r="B44" s="91"/>
      <c r="C44" s="336"/>
      <c r="D44" s="30"/>
      <c r="E44" s="226">
        <v>0</v>
      </c>
      <c r="F44" s="99">
        <f t="shared" si="0"/>
        <v>0</v>
      </c>
    </row>
    <row r="45" spans="1:6" s="14" customFormat="1" ht="24" customHeight="1" thickBot="1" x14ac:dyDescent="0.35">
      <c r="A45" s="27">
        <v>2</v>
      </c>
      <c r="B45" s="332" t="s">
        <v>68</v>
      </c>
      <c r="C45" s="355"/>
      <c r="D45" s="138"/>
      <c r="E45" s="237">
        <v>0</v>
      </c>
      <c r="F45" s="139">
        <f>SUBTOTAL(9,F46:F56)</f>
        <v>167413.5</v>
      </c>
    </row>
    <row r="46" spans="1:6" s="14" customFormat="1" ht="12" x14ac:dyDescent="0.3">
      <c r="A46" s="27"/>
      <c r="B46" s="87" t="s">
        <v>894</v>
      </c>
      <c r="C46" s="355"/>
      <c r="D46" s="30"/>
      <c r="E46" s="226">
        <v>0</v>
      </c>
      <c r="F46" s="99">
        <f t="shared" si="0"/>
        <v>0</v>
      </c>
    </row>
    <row r="47" spans="1:6" s="14" customFormat="1" ht="12" x14ac:dyDescent="0.3">
      <c r="A47" s="27"/>
      <c r="B47" s="87" t="s">
        <v>846</v>
      </c>
      <c r="C47" s="355" t="s">
        <v>88</v>
      </c>
      <c r="D47" s="30"/>
      <c r="E47" s="226">
        <v>5214</v>
      </c>
      <c r="F47" s="99">
        <f t="shared" si="0"/>
        <v>0</v>
      </c>
    </row>
    <row r="48" spans="1:6" s="14" customFormat="1" ht="12" x14ac:dyDescent="0.3">
      <c r="A48" s="27"/>
      <c r="B48" s="87"/>
      <c r="C48" s="355"/>
      <c r="D48" s="30"/>
      <c r="E48" s="226">
        <v>0</v>
      </c>
      <c r="F48" s="99"/>
    </row>
    <row r="49" spans="1:6" s="14" customFormat="1" ht="12" customHeight="1" x14ac:dyDescent="0.3">
      <c r="A49" s="27"/>
      <c r="B49" s="316" t="s">
        <v>920</v>
      </c>
      <c r="C49" s="355"/>
      <c r="D49" s="30"/>
      <c r="E49" s="226">
        <v>0</v>
      </c>
      <c r="F49" s="99">
        <f t="shared" si="0"/>
        <v>0</v>
      </c>
    </row>
    <row r="50" spans="1:6" s="14" customFormat="1" ht="12" customHeight="1" x14ac:dyDescent="0.3">
      <c r="A50" s="39"/>
      <c r="B50" s="92" t="s">
        <v>921</v>
      </c>
      <c r="C50" s="336" t="s">
        <v>88</v>
      </c>
      <c r="D50" s="30">
        <v>1</v>
      </c>
      <c r="E50" s="226">
        <v>144262.20000000001</v>
      </c>
      <c r="F50" s="99">
        <f t="shared" si="0"/>
        <v>144262.20000000001</v>
      </c>
    </row>
    <row r="51" spans="1:6" s="14" customFormat="1" ht="12" customHeight="1" x14ac:dyDescent="0.3">
      <c r="A51" s="39"/>
      <c r="B51" s="92" t="s">
        <v>922</v>
      </c>
      <c r="C51" s="336" t="s">
        <v>88</v>
      </c>
      <c r="D51" s="30">
        <v>1</v>
      </c>
      <c r="E51" s="226">
        <v>20892.3</v>
      </c>
      <c r="F51" s="99">
        <f t="shared" si="0"/>
        <v>20892.3</v>
      </c>
    </row>
    <row r="52" spans="1:6" s="14" customFormat="1" ht="12" customHeight="1" x14ac:dyDescent="0.3">
      <c r="A52" s="39"/>
      <c r="B52" s="92"/>
      <c r="C52" s="336"/>
      <c r="D52" s="30"/>
      <c r="E52" s="226">
        <v>0</v>
      </c>
      <c r="F52" s="99">
        <f t="shared" si="0"/>
        <v>0</v>
      </c>
    </row>
    <row r="53" spans="1:6" s="14" customFormat="1" ht="12" customHeight="1" x14ac:dyDescent="0.3">
      <c r="A53" s="39"/>
      <c r="B53" s="92" t="s">
        <v>923</v>
      </c>
      <c r="C53" s="336" t="s">
        <v>88</v>
      </c>
      <c r="D53" s="30">
        <v>1</v>
      </c>
      <c r="E53" s="226">
        <v>2259</v>
      </c>
      <c r="F53" s="99">
        <f t="shared" si="0"/>
        <v>2259</v>
      </c>
    </row>
    <row r="54" spans="1:6" s="14" customFormat="1" ht="12" customHeight="1" x14ac:dyDescent="0.3">
      <c r="A54" s="234"/>
      <c r="B54" s="91"/>
      <c r="C54" s="336"/>
      <c r="D54" s="30"/>
      <c r="E54" s="226">
        <v>0</v>
      </c>
      <c r="F54" s="99">
        <f t="shared" si="0"/>
        <v>0</v>
      </c>
    </row>
    <row r="55" spans="1:6" s="14" customFormat="1" ht="24" x14ac:dyDescent="0.3">
      <c r="A55" s="234"/>
      <c r="B55" s="356" t="s">
        <v>924</v>
      </c>
      <c r="C55" s="336" t="s">
        <v>88</v>
      </c>
      <c r="D55" s="30"/>
      <c r="E55" s="226">
        <v>65052.2</v>
      </c>
      <c r="F55" s="99">
        <f t="shared" si="0"/>
        <v>0</v>
      </c>
    </row>
    <row r="56" spans="1:6" s="14" customFormat="1" ht="12" customHeight="1" thickBot="1" x14ac:dyDescent="0.35">
      <c r="A56" s="315"/>
      <c r="B56" s="93"/>
      <c r="C56" s="336"/>
      <c r="D56" s="30"/>
      <c r="E56" s="226">
        <v>0</v>
      </c>
      <c r="F56" s="99">
        <f t="shared" si="0"/>
        <v>0</v>
      </c>
    </row>
    <row r="57" spans="1:6" s="14" customFormat="1" ht="24" customHeight="1" thickBot="1" x14ac:dyDescent="0.35">
      <c r="A57" s="27">
        <v>3</v>
      </c>
      <c r="B57" s="332" t="s">
        <v>65</v>
      </c>
      <c r="C57" s="336" t="s">
        <v>655</v>
      </c>
      <c r="D57" s="138"/>
      <c r="E57" s="237">
        <v>0</v>
      </c>
      <c r="F57" s="139">
        <f>SUBTOTAL(9,F58:F59)</f>
        <v>0</v>
      </c>
    </row>
    <row r="58" spans="1:6" s="14" customFormat="1" ht="12" customHeight="1" x14ac:dyDescent="0.3">
      <c r="A58" s="27"/>
      <c r="B58" s="91"/>
      <c r="C58" s="336"/>
      <c r="D58" s="138"/>
      <c r="E58" s="237">
        <v>0</v>
      </c>
      <c r="F58" s="227">
        <f t="shared" ref="F58" si="1">+D58*E58</f>
        <v>0</v>
      </c>
    </row>
    <row r="59" spans="1:6" s="14" customFormat="1" ht="12" customHeight="1" thickBot="1" x14ac:dyDescent="0.35">
      <c r="A59" s="27"/>
      <c r="B59" s="91"/>
      <c r="C59" s="336"/>
      <c r="D59" s="138"/>
      <c r="E59" s="237">
        <v>0</v>
      </c>
      <c r="F59" s="227">
        <f t="shared" si="0"/>
        <v>0</v>
      </c>
    </row>
    <row r="60" spans="1:6" s="14" customFormat="1" ht="24" customHeight="1" thickBot="1" x14ac:dyDescent="0.35">
      <c r="A60" s="27">
        <v>4</v>
      </c>
      <c r="B60" s="332" t="s">
        <v>66</v>
      </c>
      <c r="C60" s="336" t="s">
        <v>655</v>
      </c>
      <c r="D60" s="138"/>
      <c r="E60" s="237">
        <v>0</v>
      </c>
      <c r="F60" s="139">
        <f>SUBTOTAL(9,F61:F62)</f>
        <v>0</v>
      </c>
    </row>
    <row r="61" spans="1:6" s="14" customFormat="1" ht="12" customHeight="1" x14ac:dyDescent="0.3">
      <c r="A61" s="27"/>
      <c r="B61" s="91"/>
      <c r="C61" s="336"/>
      <c r="D61" s="30"/>
      <c r="E61" s="226">
        <v>0</v>
      </c>
      <c r="F61" s="99">
        <f t="shared" si="0"/>
        <v>0</v>
      </c>
    </row>
    <row r="62" spans="1:6" s="14" customFormat="1" ht="12" customHeight="1" thickBot="1" x14ac:dyDescent="0.35">
      <c r="A62" s="27"/>
      <c r="B62" s="91"/>
      <c r="C62" s="336"/>
      <c r="D62" s="30"/>
      <c r="E62" s="226">
        <v>0</v>
      </c>
      <c r="F62" s="99">
        <f t="shared" ref="F62:F81" si="2">+D62*E62</f>
        <v>0</v>
      </c>
    </row>
    <row r="63" spans="1:6" s="14" customFormat="1" ht="24" customHeight="1" thickBot="1" x14ac:dyDescent="0.35">
      <c r="A63" s="27">
        <v>5</v>
      </c>
      <c r="B63" s="332" t="s">
        <v>195</v>
      </c>
      <c r="C63" s="336"/>
      <c r="D63" s="138"/>
      <c r="E63" s="237">
        <v>0</v>
      </c>
      <c r="F63" s="139">
        <f>SUBTOTAL(9,F64:F69)</f>
        <v>42946.400000000001</v>
      </c>
    </row>
    <row r="64" spans="1:6" s="14" customFormat="1" ht="12" customHeight="1" x14ac:dyDescent="0.3">
      <c r="A64" s="39"/>
      <c r="B64" s="92" t="s">
        <v>925</v>
      </c>
      <c r="C64" s="336"/>
      <c r="D64" s="30"/>
      <c r="E64" s="226">
        <v>0</v>
      </c>
      <c r="F64" s="99">
        <f t="shared" si="2"/>
        <v>0</v>
      </c>
    </row>
    <row r="65" spans="1:6" s="14" customFormat="1" ht="12" customHeight="1" x14ac:dyDescent="0.3">
      <c r="A65" s="39"/>
      <c r="B65" s="92" t="s">
        <v>926</v>
      </c>
      <c r="C65" s="336" t="s">
        <v>88</v>
      </c>
      <c r="D65" s="30">
        <v>1</v>
      </c>
      <c r="E65" s="226">
        <v>22675.4</v>
      </c>
      <c r="F65" s="99">
        <f t="shared" si="2"/>
        <v>22675.4</v>
      </c>
    </row>
    <row r="66" spans="1:6" s="14" customFormat="1" ht="12" customHeight="1" x14ac:dyDescent="0.3">
      <c r="A66" s="39"/>
      <c r="B66" s="92" t="s">
        <v>927</v>
      </c>
      <c r="C66" s="336" t="s">
        <v>88</v>
      </c>
      <c r="D66" s="30">
        <v>1</v>
      </c>
      <c r="E66" s="226">
        <v>7996.2</v>
      </c>
      <c r="F66" s="99">
        <f t="shared" si="2"/>
        <v>7996.2</v>
      </c>
    </row>
    <row r="67" spans="1:6" s="14" customFormat="1" ht="12" customHeight="1" x14ac:dyDescent="0.3">
      <c r="A67" s="71"/>
      <c r="B67" s="92"/>
      <c r="C67" s="336"/>
      <c r="D67" s="30"/>
      <c r="E67" s="226">
        <v>0</v>
      </c>
      <c r="F67" s="99"/>
    </row>
    <row r="68" spans="1:6" s="14" customFormat="1" ht="12" customHeight="1" x14ac:dyDescent="0.3">
      <c r="A68" s="39"/>
      <c r="B68" s="92" t="s">
        <v>928</v>
      </c>
      <c r="C68" s="336" t="s">
        <v>88</v>
      </c>
      <c r="D68" s="30">
        <v>1</v>
      </c>
      <c r="E68" s="226">
        <v>12274.8</v>
      </c>
      <c r="F68" s="99">
        <f t="shared" ref="F68" si="3">+D68*E68</f>
        <v>12274.8</v>
      </c>
    </row>
    <row r="69" spans="1:6" s="14" customFormat="1" ht="12" customHeight="1" thickBot="1" x14ac:dyDescent="0.35">
      <c r="A69" s="27"/>
      <c r="B69" s="93"/>
      <c r="C69" s="101"/>
      <c r="D69" s="30"/>
      <c r="E69" s="226">
        <v>0</v>
      </c>
      <c r="F69" s="99">
        <f t="shared" si="2"/>
        <v>0</v>
      </c>
    </row>
    <row r="70" spans="1:6" s="14" customFormat="1" ht="24" customHeight="1" thickBot="1" x14ac:dyDescent="0.35">
      <c r="A70" s="27">
        <v>6</v>
      </c>
      <c r="B70" s="332" t="s">
        <v>58</v>
      </c>
      <c r="C70" s="336" t="s">
        <v>652</v>
      </c>
      <c r="D70" s="138"/>
      <c r="E70" s="237">
        <v>0</v>
      </c>
      <c r="F70" s="139">
        <f>SUBTOTAL(9,F71:F72)</f>
        <v>0</v>
      </c>
    </row>
    <row r="71" spans="1:6" s="14" customFormat="1" ht="12" customHeight="1" x14ac:dyDescent="0.3">
      <c r="A71" s="39"/>
      <c r="B71" s="92"/>
      <c r="C71" s="337"/>
      <c r="D71" s="30"/>
      <c r="E71" s="226"/>
      <c r="F71" s="99"/>
    </row>
    <row r="72" spans="1:6" s="14" customFormat="1" ht="12" customHeight="1" thickBot="1" x14ac:dyDescent="0.35">
      <c r="A72" s="39"/>
      <c r="B72" s="93"/>
      <c r="C72" s="101"/>
      <c r="D72" s="30"/>
      <c r="E72" s="226">
        <v>0</v>
      </c>
      <c r="F72" s="99">
        <f t="shared" si="2"/>
        <v>0</v>
      </c>
    </row>
    <row r="73" spans="1:6" s="14" customFormat="1" ht="24" customHeight="1" thickBot="1" x14ac:dyDescent="0.35">
      <c r="A73" s="27">
        <v>7</v>
      </c>
      <c r="B73" s="332" t="s">
        <v>59</v>
      </c>
      <c r="C73" s="101"/>
      <c r="D73" s="138"/>
      <c r="E73" s="237">
        <v>0</v>
      </c>
      <c r="F73" s="139">
        <f>SUBTOTAL(9,F74:F76)</f>
        <v>13090</v>
      </c>
    </row>
    <row r="74" spans="1:6" s="14" customFormat="1" ht="12" customHeight="1" x14ac:dyDescent="0.3">
      <c r="A74" s="39"/>
      <c r="B74" s="92" t="s">
        <v>929</v>
      </c>
      <c r="C74" s="337" t="s">
        <v>88</v>
      </c>
      <c r="D74" s="30"/>
      <c r="E74" s="226">
        <v>2131.3000000000002</v>
      </c>
      <c r="F74" s="99">
        <f t="shared" si="2"/>
        <v>0</v>
      </c>
    </row>
    <row r="75" spans="1:6" s="14" customFormat="1" ht="12" customHeight="1" x14ac:dyDescent="0.3">
      <c r="A75" s="39"/>
      <c r="B75" s="92"/>
      <c r="C75" s="337" t="s">
        <v>88</v>
      </c>
      <c r="D75" s="30">
        <v>1</v>
      </c>
      <c r="E75" s="226">
        <v>13090</v>
      </c>
      <c r="F75" s="99">
        <f t="shared" si="2"/>
        <v>13090</v>
      </c>
    </row>
    <row r="76" spans="1:6" s="14" customFormat="1" ht="12" customHeight="1" thickBot="1" x14ac:dyDescent="0.35">
      <c r="A76" s="39"/>
      <c r="B76" s="93"/>
      <c r="C76" s="101"/>
      <c r="D76" s="30"/>
      <c r="E76" s="226">
        <v>0</v>
      </c>
      <c r="F76" s="99">
        <f t="shared" si="2"/>
        <v>0</v>
      </c>
    </row>
    <row r="77" spans="1:6" s="14" customFormat="1" ht="24" customHeight="1" thickBot="1" x14ac:dyDescent="0.35">
      <c r="A77" s="27">
        <v>8</v>
      </c>
      <c r="B77" s="332" t="s">
        <v>2</v>
      </c>
      <c r="C77" s="317"/>
      <c r="D77" s="138"/>
      <c r="E77" s="237">
        <v>0</v>
      </c>
      <c r="F77" s="139">
        <f>SUBTOTAL(9,F78:F81)</f>
        <v>10520.6</v>
      </c>
    </row>
    <row r="78" spans="1:6" s="14" customFormat="1" ht="12" customHeight="1" x14ac:dyDescent="0.3">
      <c r="A78" s="39"/>
      <c r="B78" s="92" t="s">
        <v>453</v>
      </c>
      <c r="C78" s="337" t="s">
        <v>88</v>
      </c>
      <c r="D78" s="30"/>
      <c r="E78" s="226">
        <v>7154.4</v>
      </c>
      <c r="F78" s="99">
        <f t="shared" si="2"/>
        <v>0</v>
      </c>
    </row>
    <row r="79" spans="1:6" s="14" customFormat="1" ht="12" customHeight="1" x14ac:dyDescent="0.3">
      <c r="A79" s="39"/>
      <c r="B79" s="92"/>
      <c r="C79" s="337" t="s">
        <v>88</v>
      </c>
      <c r="D79" s="30">
        <v>1</v>
      </c>
      <c r="E79" s="340">
        <v>10520.6</v>
      </c>
      <c r="F79" s="99">
        <f t="shared" si="2"/>
        <v>10520.6</v>
      </c>
    </row>
    <row r="80" spans="1:6" s="14" customFormat="1" ht="12" customHeight="1" x14ac:dyDescent="0.3">
      <c r="A80" s="95"/>
      <c r="B80" s="87"/>
      <c r="C80" s="29"/>
      <c r="D80" s="30"/>
      <c r="E80" s="226"/>
      <c r="F80" s="99">
        <f t="shared" si="2"/>
        <v>0</v>
      </c>
    </row>
    <row r="81" spans="1:6" ht="12" customHeight="1" thickBot="1" x14ac:dyDescent="0.35">
      <c r="A81" s="247"/>
      <c r="B81" s="314"/>
      <c r="C81" s="249"/>
      <c r="D81" s="250"/>
      <c r="E81" s="251"/>
      <c r="F81" s="99">
        <f t="shared" si="2"/>
        <v>0</v>
      </c>
    </row>
    <row r="82" spans="1:6" ht="15" customHeight="1" thickTop="1" thickBot="1" x14ac:dyDescent="0.35">
      <c r="A82" s="252"/>
      <c r="B82" s="253"/>
      <c r="C82" s="254"/>
      <c r="D82" s="255"/>
      <c r="E82" s="226"/>
      <c r="F82" s="256"/>
    </row>
    <row r="83" spans="1:6" s="14" customFormat="1" ht="15" customHeight="1" thickBot="1" x14ac:dyDescent="0.35">
      <c r="A83" s="252"/>
      <c r="B83" s="257" t="s">
        <v>241</v>
      </c>
      <c r="C83" s="258"/>
      <c r="D83" s="259"/>
      <c r="E83" s="237"/>
      <c r="F83" s="260">
        <f>SUBTOTAL(9,F4:F81)</f>
        <v>506101.19999999995</v>
      </c>
    </row>
    <row r="84" spans="1:6" s="14" customFormat="1" ht="15" customHeight="1" thickBot="1" x14ac:dyDescent="0.35">
      <c r="A84" s="252"/>
      <c r="B84" s="257"/>
      <c r="C84" s="258"/>
      <c r="D84" s="259"/>
      <c r="E84" s="237"/>
      <c r="F84" s="227"/>
    </row>
    <row r="85" spans="1:6" s="14" customFormat="1" ht="15" customHeight="1" thickBot="1" x14ac:dyDescent="0.35">
      <c r="A85" s="252"/>
      <c r="B85" s="257" t="s">
        <v>393</v>
      </c>
      <c r="C85" s="258"/>
      <c r="D85" s="259"/>
      <c r="E85" s="237"/>
      <c r="F85" s="260">
        <f>+F83*0.2</f>
        <v>101220.23999999999</v>
      </c>
    </row>
    <row r="86" spans="1:6" s="14" customFormat="1" ht="15" customHeight="1" thickBot="1" x14ac:dyDescent="0.35">
      <c r="A86" s="252"/>
      <c r="B86" s="257"/>
      <c r="C86" s="258"/>
      <c r="D86" s="259"/>
      <c r="E86" s="237"/>
      <c r="F86" s="227"/>
    </row>
    <row r="87" spans="1:6" s="14" customFormat="1" ht="15" customHeight="1" thickBot="1" x14ac:dyDescent="0.35">
      <c r="A87" s="261"/>
      <c r="B87" s="262" t="s">
        <v>12</v>
      </c>
      <c r="C87" s="263"/>
      <c r="D87" s="264"/>
      <c r="E87" s="265"/>
      <c r="F87" s="260">
        <f>F83+F85</f>
        <v>607321.43999999994</v>
      </c>
    </row>
    <row r="88" spans="1:6" ht="12" x14ac:dyDescent="0.3">
      <c r="A88" s="69"/>
      <c r="B88" s="70"/>
      <c r="C88" s="69"/>
      <c r="D88" s="70"/>
      <c r="E88" s="70"/>
      <c r="F88" s="70"/>
    </row>
    <row r="89" spans="1:6" ht="12" x14ac:dyDescent="0.3">
      <c r="A89" s="69"/>
      <c r="B89" s="70"/>
      <c r="C89" s="69"/>
      <c r="D89" s="70"/>
      <c r="E89" s="70"/>
      <c r="F89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BA6BC-DCFE-42B5-A201-585B6D329548}">
  <sheetPr>
    <tabColor rgb="FF92D050"/>
    <pageSetUpPr fitToPage="1"/>
  </sheetPr>
  <dimension ref="A1:F31"/>
  <sheetViews>
    <sheetView showZeros="0" view="pageBreakPreview" zoomScale="85" zoomScaleNormal="120" zoomScaleSheetLayoutView="85" workbookViewId="0">
      <pane xSplit="3" ySplit="3" topLeftCell="D4" activePane="bottomRight" state="frozen"/>
      <selection activeCell="L27" sqref="L26:L27"/>
      <selection pane="topRight" activeCell="L27" sqref="L26:L27"/>
      <selection pane="bottomLeft" activeCell="L27" sqref="L26:L27"/>
      <selection pane="bottomRight" activeCell="L27" sqref="L26:L27"/>
    </sheetView>
  </sheetViews>
  <sheetFormatPr baseColWidth="10" defaultRowHeight="10.199999999999999" x14ac:dyDescent="0.3"/>
  <cols>
    <col min="1" max="1" width="4.5546875" style="14" customWidth="1"/>
    <col min="2" max="2" width="40.88671875" style="52" customWidth="1"/>
    <col min="3" max="3" width="7.6640625" style="14" customWidth="1"/>
    <col min="4" max="4" width="6.88671875" style="52" customWidth="1"/>
    <col min="5" max="6" width="15.44140625" style="52" customWidth="1"/>
    <col min="7" max="242" width="11.44140625" style="52"/>
    <col min="243" max="243" width="7.109375" style="52" customWidth="1"/>
    <col min="244" max="244" width="76.33203125" style="52" customWidth="1"/>
    <col min="245" max="245" width="37.109375" style="52" customWidth="1"/>
    <col min="246" max="498" width="11.44140625" style="52"/>
    <col min="499" max="499" width="7.109375" style="52" customWidth="1"/>
    <col min="500" max="500" width="76.33203125" style="52" customWidth="1"/>
    <col min="501" max="501" width="37.109375" style="52" customWidth="1"/>
    <col min="502" max="754" width="11.44140625" style="52"/>
    <col min="755" max="755" width="7.109375" style="52" customWidth="1"/>
    <col min="756" max="756" width="76.33203125" style="52" customWidth="1"/>
    <col min="757" max="757" width="37.109375" style="52" customWidth="1"/>
    <col min="758" max="1010" width="11.44140625" style="52"/>
    <col min="1011" max="1011" width="7.109375" style="52" customWidth="1"/>
    <col min="1012" max="1012" width="76.33203125" style="52" customWidth="1"/>
    <col min="1013" max="1013" width="37.109375" style="52" customWidth="1"/>
    <col min="1014" max="1266" width="11.44140625" style="52"/>
    <col min="1267" max="1267" width="7.109375" style="52" customWidth="1"/>
    <col min="1268" max="1268" width="76.33203125" style="52" customWidth="1"/>
    <col min="1269" max="1269" width="37.109375" style="52" customWidth="1"/>
    <col min="1270" max="1522" width="11.44140625" style="52"/>
    <col min="1523" max="1523" width="7.109375" style="52" customWidth="1"/>
    <col min="1524" max="1524" width="76.33203125" style="52" customWidth="1"/>
    <col min="1525" max="1525" width="37.109375" style="52" customWidth="1"/>
    <col min="1526" max="1778" width="11.44140625" style="52"/>
    <col min="1779" max="1779" width="7.109375" style="52" customWidth="1"/>
    <col min="1780" max="1780" width="76.33203125" style="52" customWidth="1"/>
    <col min="1781" max="1781" width="37.109375" style="52" customWidth="1"/>
    <col min="1782" max="2034" width="11.44140625" style="52"/>
    <col min="2035" max="2035" width="7.109375" style="52" customWidth="1"/>
    <col min="2036" max="2036" width="76.33203125" style="52" customWidth="1"/>
    <col min="2037" max="2037" width="37.109375" style="52" customWidth="1"/>
    <col min="2038" max="2290" width="11.44140625" style="52"/>
    <col min="2291" max="2291" width="7.109375" style="52" customWidth="1"/>
    <col min="2292" max="2292" width="76.33203125" style="52" customWidth="1"/>
    <col min="2293" max="2293" width="37.109375" style="52" customWidth="1"/>
    <col min="2294" max="2546" width="11.44140625" style="52"/>
    <col min="2547" max="2547" width="7.109375" style="52" customWidth="1"/>
    <col min="2548" max="2548" width="76.33203125" style="52" customWidth="1"/>
    <col min="2549" max="2549" width="37.109375" style="52" customWidth="1"/>
    <col min="2550" max="2802" width="11.44140625" style="52"/>
    <col min="2803" max="2803" width="7.109375" style="52" customWidth="1"/>
    <col min="2804" max="2804" width="76.33203125" style="52" customWidth="1"/>
    <col min="2805" max="2805" width="37.109375" style="52" customWidth="1"/>
    <col min="2806" max="3058" width="11.44140625" style="52"/>
    <col min="3059" max="3059" width="7.109375" style="52" customWidth="1"/>
    <col min="3060" max="3060" width="76.33203125" style="52" customWidth="1"/>
    <col min="3061" max="3061" width="37.109375" style="52" customWidth="1"/>
    <col min="3062" max="3314" width="11.44140625" style="52"/>
    <col min="3315" max="3315" width="7.109375" style="52" customWidth="1"/>
    <col min="3316" max="3316" width="76.33203125" style="52" customWidth="1"/>
    <col min="3317" max="3317" width="37.109375" style="52" customWidth="1"/>
    <col min="3318" max="3570" width="11.44140625" style="52"/>
    <col min="3571" max="3571" width="7.109375" style="52" customWidth="1"/>
    <col min="3572" max="3572" width="76.33203125" style="52" customWidth="1"/>
    <col min="3573" max="3573" width="37.109375" style="52" customWidth="1"/>
    <col min="3574" max="3826" width="11.44140625" style="52"/>
    <col min="3827" max="3827" width="7.109375" style="52" customWidth="1"/>
    <col min="3828" max="3828" width="76.33203125" style="52" customWidth="1"/>
    <col min="3829" max="3829" width="37.109375" style="52" customWidth="1"/>
    <col min="3830" max="4082" width="11.44140625" style="52"/>
    <col min="4083" max="4083" width="7.109375" style="52" customWidth="1"/>
    <col min="4084" max="4084" width="76.33203125" style="52" customWidth="1"/>
    <col min="4085" max="4085" width="37.109375" style="52" customWidth="1"/>
    <col min="4086" max="4338" width="11.44140625" style="52"/>
    <col min="4339" max="4339" width="7.109375" style="52" customWidth="1"/>
    <col min="4340" max="4340" width="76.33203125" style="52" customWidth="1"/>
    <col min="4341" max="4341" width="37.109375" style="52" customWidth="1"/>
    <col min="4342" max="4594" width="11.44140625" style="52"/>
    <col min="4595" max="4595" width="7.109375" style="52" customWidth="1"/>
    <col min="4596" max="4596" width="76.33203125" style="52" customWidth="1"/>
    <col min="4597" max="4597" width="37.109375" style="52" customWidth="1"/>
    <col min="4598" max="4850" width="11.44140625" style="52"/>
    <col min="4851" max="4851" width="7.109375" style="52" customWidth="1"/>
    <col min="4852" max="4852" width="76.33203125" style="52" customWidth="1"/>
    <col min="4853" max="4853" width="37.109375" style="52" customWidth="1"/>
    <col min="4854" max="5106" width="11.44140625" style="52"/>
    <col min="5107" max="5107" width="7.109375" style="52" customWidth="1"/>
    <col min="5108" max="5108" width="76.33203125" style="52" customWidth="1"/>
    <col min="5109" max="5109" width="37.109375" style="52" customWidth="1"/>
    <col min="5110" max="5362" width="11.44140625" style="52"/>
    <col min="5363" max="5363" width="7.109375" style="52" customWidth="1"/>
    <col min="5364" max="5364" width="76.33203125" style="52" customWidth="1"/>
    <col min="5365" max="5365" width="37.109375" style="52" customWidth="1"/>
    <col min="5366" max="5618" width="11.44140625" style="52"/>
    <col min="5619" max="5619" width="7.109375" style="52" customWidth="1"/>
    <col min="5620" max="5620" width="76.33203125" style="52" customWidth="1"/>
    <col min="5621" max="5621" width="37.109375" style="52" customWidth="1"/>
    <col min="5622" max="5874" width="11.44140625" style="52"/>
    <col min="5875" max="5875" width="7.109375" style="52" customWidth="1"/>
    <col min="5876" max="5876" width="76.33203125" style="52" customWidth="1"/>
    <col min="5877" max="5877" width="37.109375" style="52" customWidth="1"/>
    <col min="5878" max="6130" width="11.44140625" style="52"/>
    <col min="6131" max="6131" width="7.109375" style="52" customWidth="1"/>
    <col min="6132" max="6132" width="76.33203125" style="52" customWidth="1"/>
    <col min="6133" max="6133" width="37.109375" style="52" customWidth="1"/>
    <col min="6134" max="6386" width="11.44140625" style="52"/>
    <col min="6387" max="6387" width="7.109375" style="52" customWidth="1"/>
    <col min="6388" max="6388" width="76.33203125" style="52" customWidth="1"/>
    <col min="6389" max="6389" width="37.109375" style="52" customWidth="1"/>
    <col min="6390" max="6642" width="11.44140625" style="52"/>
    <col min="6643" max="6643" width="7.109375" style="52" customWidth="1"/>
    <col min="6644" max="6644" width="76.33203125" style="52" customWidth="1"/>
    <col min="6645" max="6645" width="37.109375" style="52" customWidth="1"/>
    <col min="6646" max="6898" width="11.44140625" style="52"/>
    <col min="6899" max="6899" width="7.109375" style="52" customWidth="1"/>
    <col min="6900" max="6900" width="76.33203125" style="52" customWidth="1"/>
    <col min="6901" max="6901" width="37.109375" style="52" customWidth="1"/>
    <col min="6902" max="7154" width="11.44140625" style="52"/>
    <col min="7155" max="7155" width="7.109375" style="52" customWidth="1"/>
    <col min="7156" max="7156" width="76.33203125" style="52" customWidth="1"/>
    <col min="7157" max="7157" width="37.109375" style="52" customWidth="1"/>
    <col min="7158" max="7410" width="11.44140625" style="52"/>
    <col min="7411" max="7411" width="7.109375" style="52" customWidth="1"/>
    <col min="7412" max="7412" width="76.33203125" style="52" customWidth="1"/>
    <col min="7413" max="7413" width="37.109375" style="52" customWidth="1"/>
    <col min="7414" max="7666" width="11.44140625" style="52"/>
    <col min="7667" max="7667" width="7.109375" style="52" customWidth="1"/>
    <col min="7668" max="7668" width="76.33203125" style="52" customWidth="1"/>
    <col min="7669" max="7669" width="37.109375" style="52" customWidth="1"/>
    <col min="7670" max="7922" width="11.44140625" style="52"/>
    <col min="7923" max="7923" width="7.109375" style="52" customWidth="1"/>
    <col min="7924" max="7924" width="76.33203125" style="52" customWidth="1"/>
    <col min="7925" max="7925" width="37.109375" style="52" customWidth="1"/>
    <col min="7926" max="8178" width="11.44140625" style="52"/>
    <col min="8179" max="8179" width="7.109375" style="52" customWidth="1"/>
    <col min="8180" max="8180" width="76.33203125" style="52" customWidth="1"/>
    <col min="8181" max="8181" width="37.109375" style="52" customWidth="1"/>
    <col min="8182" max="8434" width="11.44140625" style="52"/>
    <col min="8435" max="8435" width="7.109375" style="52" customWidth="1"/>
    <col min="8436" max="8436" width="76.33203125" style="52" customWidth="1"/>
    <col min="8437" max="8437" width="37.109375" style="52" customWidth="1"/>
    <col min="8438" max="8690" width="11.44140625" style="52"/>
    <col min="8691" max="8691" width="7.109375" style="52" customWidth="1"/>
    <col min="8692" max="8692" width="76.33203125" style="52" customWidth="1"/>
    <col min="8693" max="8693" width="37.109375" style="52" customWidth="1"/>
    <col min="8694" max="8946" width="11.44140625" style="52"/>
    <col min="8947" max="8947" width="7.109375" style="52" customWidth="1"/>
    <col min="8948" max="8948" width="76.33203125" style="52" customWidth="1"/>
    <col min="8949" max="8949" width="37.109375" style="52" customWidth="1"/>
    <col min="8950" max="9202" width="11.44140625" style="52"/>
    <col min="9203" max="9203" width="7.109375" style="52" customWidth="1"/>
    <col min="9204" max="9204" width="76.33203125" style="52" customWidth="1"/>
    <col min="9205" max="9205" width="37.109375" style="52" customWidth="1"/>
    <col min="9206" max="9458" width="11.44140625" style="52"/>
    <col min="9459" max="9459" width="7.109375" style="52" customWidth="1"/>
    <col min="9460" max="9460" width="76.33203125" style="52" customWidth="1"/>
    <col min="9461" max="9461" width="37.109375" style="52" customWidth="1"/>
    <col min="9462" max="9714" width="11.44140625" style="52"/>
    <col min="9715" max="9715" width="7.109375" style="52" customWidth="1"/>
    <col min="9716" max="9716" width="76.33203125" style="52" customWidth="1"/>
    <col min="9717" max="9717" width="37.109375" style="52" customWidth="1"/>
    <col min="9718" max="9970" width="11.44140625" style="52"/>
    <col min="9971" max="9971" width="7.109375" style="52" customWidth="1"/>
    <col min="9972" max="9972" width="76.33203125" style="52" customWidth="1"/>
    <col min="9973" max="9973" width="37.109375" style="52" customWidth="1"/>
    <col min="9974" max="10226" width="11.44140625" style="52"/>
    <col min="10227" max="10227" width="7.109375" style="52" customWidth="1"/>
    <col min="10228" max="10228" width="76.33203125" style="52" customWidth="1"/>
    <col min="10229" max="10229" width="37.109375" style="52" customWidth="1"/>
    <col min="10230" max="10482" width="11.44140625" style="52"/>
    <col min="10483" max="10483" width="7.109375" style="52" customWidth="1"/>
    <col min="10484" max="10484" width="76.33203125" style="52" customWidth="1"/>
    <col min="10485" max="10485" width="37.109375" style="52" customWidth="1"/>
    <col min="10486" max="10738" width="11.44140625" style="52"/>
    <col min="10739" max="10739" width="7.109375" style="52" customWidth="1"/>
    <col min="10740" max="10740" width="76.33203125" style="52" customWidth="1"/>
    <col min="10741" max="10741" width="37.109375" style="52" customWidth="1"/>
    <col min="10742" max="10994" width="11.44140625" style="52"/>
    <col min="10995" max="10995" width="7.109375" style="52" customWidth="1"/>
    <col min="10996" max="10996" width="76.33203125" style="52" customWidth="1"/>
    <col min="10997" max="10997" width="37.109375" style="52" customWidth="1"/>
    <col min="10998" max="11250" width="11.44140625" style="52"/>
    <col min="11251" max="11251" width="7.109375" style="52" customWidth="1"/>
    <col min="11252" max="11252" width="76.33203125" style="52" customWidth="1"/>
    <col min="11253" max="11253" width="37.109375" style="52" customWidth="1"/>
    <col min="11254" max="11506" width="11.44140625" style="52"/>
    <col min="11507" max="11507" width="7.109375" style="52" customWidth="1"/>
    <col min="11508" max="11508" width="76.33203125" style="52" customWidth="1"/>
    <col min="11509" max="11509" width="37.109375" style="52" customWidth="1"/>
    <col min="11510" max="11762" width="11.44140625" style="52"/>
    <col min="11763" max="11763" width="7.109375" style="52" customWidth="1"/>
    <col min="11764" max="11764" width="76.33203125" style="52" customWidth="1"/>
    <col min="11765" max="11765" width="37.109375" style="52" customWidth="1"/>
    <col min="11766" max="12018" width="11.44140625" style="52"/>
    <col min="12019" max="12019" width="7.109375" style="52" customWidth="1"/>
    <col min="12020" max="12020" width="76.33203125" style="52" customWidth="1"/>
    <col min="12021" max="12021" width="37.109375" style="52" customWidth="1"/>
    <col min="12022" max="12274" width="11.44140625" style="52"/>
    <col min="12275" max="12275" width="7.109375" style="52" customWidth="1"/>
    <col min="12276" max="12276" width="76.33203125" style="52" customWidth="1"/>
    <col min="12277" max="12277" width="37.109375" style="52" customWidth="1"/>
    <col min="12278" max="12530" width="11.44140625" style="52"/>
    <col min="12531" max="12531" width="7.109375" style="52" customWidth="1"/>
    <col min="12532" max="12532" width="76.33203125" style="52" customWidth="1"/>
    <col min="12533" max="12533" width="37.109375" style="52" customWidth="1"/>
    <col min="12534" max="12786" width="11.44140625" style="52"/>
    <col min="12787" max="12787" width="7.109375" style="52" customWidth="1"/>
    <col min="12788" max="12788" width="76.33203125" style="52" customWidth="1"/>
    <col min="12789" max="12789" width="37.109375" style="52" customWidth="1"/>
    <col min="12790" max="13042" width="11.44140625" style="52"/>
    <col min="13043" max="13043" width="7.109375" style="52" customWidth="1"/>
    <col min="13044" max="13044" width="76.33203125" style="52" customWidth="1"/>
    <col min="13045" max="13045" width="37.109375" style="52" customWidth="1"/>
    <col min="13046" max="13298" width="11.44140625" style="52"/>
    <col min="13299" max="13299" width="7.109375" style="52" customWidth="1"/>
    <col min="13300" max="13300" width="76.33203125" style="52" customWidth="1"/>
    <col min="13301" max="13301" width="37.109375" style="52" customWidth="1"/>
    <col min="13302" max="13554" width="11.44140625" style="52"/>
    <col min="13555" max="13555" width="7.109375" style="52" customWidth="1"/>
    <col min="13556" max="13556" width="76.33203125" style="52" customWidth="1"/>
    <col min="13557" max="13557" width="37.109375" style="52" customWidth="1"/>
    <col min="13558" max="13810" width="11.44140625" style="52"/>
    <col min="13811" max="13811" width="7.109375" style="52" customWidth="1"/>
    <col min="13812" max="13812" width="76.33203125" style="52" customWidth="1"/>
    <col min="13813" max="13813" width="37.109375" style="52" customWidth="1"/>
    <col min="13814" max="14066" width="11.44140625" style="52"/>
    <col min="14067" max="14067" width="7.109375" style="52" customWidth="1"/>
    <col min="14068" max="14068" width="76.33203125" style="52" customWidth="1"/>
    <col min="14069" max="14069" width="37.109375" style="52" customWidth="1"/>
    <col min="14070" max="14322" width="11.44140625" style="52"/>
    <col min="14323" max="14323" width="7.109375" style="52" customWidth="1"/>
    <col min="14324" max="14324" width="76.33203125" style="52" customWidth="1"/>
    <col min="14325" max="14325" width="37.109375" style="52" customWidth="1"/>
    <col min="14326" max="14578" width="11.44140625" style="52"/>
    <col min="14579" max="14579" width="7.109375" style="52" customWidth="1"/>
    <col min="14580" max="14580" width="76.33203125" style="52" customWidth="1"/>
    <col min="14581" max="14581" width="37.109375" style="52" customWidth="1"/>
    <col min="14582" max="14834" width="11.44140625" style="52"/>
    <col min="14835" max="14835" width="7.109375" style="52" customWidth="1"/>
    <col min="14836" max="14836" width="76.33203125" style="52" customWidth="1"/>
    <col min="14837" max="14837" width="37.109375" style="52" customWidth="1"/>
    <col min="14838" max="15090" width="11.44140625" style="52"/>
    <col min="15091" max="15091" width="7.109375" style="52" customWidth="1"/>
    <col min="15092" max="15092" width="76.33203125" style="52" customWidth="1"/>
    <col min="15093" max="15093" width="37.109375" style="52" customWidth="1"/>
    <col min="15094" max="15346" width="11.44140625" style="52"/>
    <col min="15347" max="15347" width="7.109375" style="52" customWidth="1"/>
    <col min="15348" max="15348" width="76.33203125" style="52" customWidth="1"/>
    <col min="15349" max="15349" width="37.109375" style="52" customWidth="1"/>
    <col min="15350" max="15602" width="11.44140625" style="52"/>
    <col min="15603" max="15603" width="7.109375" style="52" customWidth="1"/>
    <col min="15604" max="15604" width="76.33203125" style="52" customWidth="1"/>
    <col min="15605" max="15605" width="37.109375" style="52" customWidth="1"/>
    <col min="15606" max="15858" width="11.44140625" style="52"/>
    <col min="15859" max="15859" width="7.109375" style="52" customWidth="1"/>
    <col min="15860" max="15860" width="76.33203125" style="52" customWidth="1"/>
    <col min="15861" max="15861" width="37.109375" style="52" customWidth="1"/>
    <col min="15862" max="16114" width="11.44140625" style="52"/>
    <col min="16115" max="16115" width="7.109375" style="52" customWidth="1"/>
    <col min="16116" max="16116" width="76.33203125" style="52" customWidth="1"/>
    <col min="16117" max="16117" width="37.109375" style="52" customWidth="1"/>
    <col min="16118" max="16384" width="11.44140625" style="52"/>
  </cols>
  <sheetData>
    <row r="1" spans="1:6" s="14" customFormat="1" ht="30.75" customHeight="1" thickBot="1" x14ac:dyDescent="0.35">
      <c r="A1" s="238"/>
      <c r="B1" s="422" t="s">
        <v>482</v>
      </c>
      <c r="C1" s="34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308"/>
      <c r="C4" s="243"/>
      <c r="D4" s="244"/>
      <c r="E4" s="226"/>
      <c r="F4" s="246"/>
    </row>
    <row r="5" spans="1:6" s="14" customFormat="1" ht="24" customHeight="1" thickBot="1" x14ac:dyDescent="0.35">
      <c r="A5" s="27">
        <v>1</v>
      </c>
      <c r="B5" s="332" t="s">
        <v>326</v>
      </c>
      <c r="C5" s="96"/>
      <c r="D5" s="138"/>
      <c r="E5" s="237"/>
      <c r="F5" s="139">
        <f>SUBTOTAL(9,F6:F14)</f>
        <v>0</v>
      </c>
    </row>
    <row r="6" spans="1:6" s="14" customFormat="1" ht="12" customHeight="1" x14ac:dyDescent="0.3">
      <c r="A6" s="86"/>
      <c r="B6" s="97" t="s">
        <v>254</v>
      </c>
      <c r="C6" s="98" t="s">
        <v>88</v>
      </c>
      <c r="D6" s="30"/>
      <c r="E6" s="226"/>
      <c r="F6" s="99">
        <f>+D6*E6</f>
        <v>0</v>
      </c>
    </row>
    <row r="7" spans="1:6" s="14" customFormat="1" ht="12" customHeight="1" x14ac:dyDescent="0.3">
      <c r="A7" s="86"/>
      <c r="B7" s="97" t="s">
        <v>255</v>
      </c>
      <c r="C7" s="98"/>
      <c r="D7" s="30"/>
      <c r="E7" s="226"/>
      <c r="F7" s="99">
        <f t="shared" ref="F7:F12" si="0">+D7*E7</f>
        <v>0</v>
      </c>
    </row>
    <row r="8" spans="1:6" s="14" customFormat="1" ht="12" customHeight="1" x14ac:dyDescent="0.3">
      <c r="A8" s="86"/>
      <c r="B8" s="97" t="s">
        <v>803</v>
      </c>
      <c r="C8" s="98" t="s">
        <v>88</v>
      </c>
      <c r="D8" s="30"/>
      <c r="E8" s="226"/>
      <c r="F8" s="99">
        <f t="shared" si="0"/>
        <v>0</v>
      </c>
    </row>
    <row r="9" spans="1:6" s="14" customFormat="1" ht="12" customHeight="1" x14ac:dyDescent="0.3">
      <c r="A9" s="86"/>
      <c r="B9" s="97" t="s">
        <v>804</v>
      </c>
      <c r="C9" s="98" t="s">
        <v>88</v>
      </c>
      <c r="D9" s="30"/>
      <c r="E9" s="226"/>
      <c r="F9" s="99">
        <f t="shared" si="0"/>
        <v>0</v>
      </c>
    </row>
    <row r="10" spans="1:6" s="14" customFormat="1" ht="12" customHeight="1" x14ac:dyDescent="0.3">
      <c r="A10" s="86"/>
      <c r="B10" s="97" t="s">
        <v>805</v>
      </c>
      <c r="C10" s="98" t="s">
        <v>88</v>
      </c>
      <c r="D10" s="30"/>
      <c r="E10" s="226"/>
      <c r="F10" s="99">
        <f t="shared" si="0"/>
        <v>0</v>
      </c>
    </row>
    <row r="11" spans="1:6" s="14" customFormat="1" ht="12" customHeight="1" x14ac:dyDescent="0.3">
      <c r="A11" s="86"/>
      <c r="B11" s="97" t="s">
        <v>256</v>
      </c>
      <c r="C11" s="98" t="s">
        <v>88</v>
      </c>
      <c r="D11" s="30"/>
      <c r="E11" s="226"/>
      <c r="F11" s="99">
        <f t="shared" si="0"/>
        <v>0</v>
      </c>
    </row>
    <row r="12" spans="1:6" s="14" customFormat="1" ht="12" customHeight="1" x14ac:dyDescent="0.3">
      <c r="A12" s="86"/>
      <c r="B12" s="97" t="s">
        <v>257</v>
      </c>
      <c r="C12" s="98" t="s">
        <v>655</v>
      </c>
      <c r="D12" s="30"/>
      <c r="E12" s="226"/>
      <c r="F12" s="99">
        <f t="shared" si="0"/>
        <v>0</v>
      </c>
    </row>
    <row r="13" spans="1:6" s="14" customFormat="1" ht="12" customHeight="1" x14ac:dyDescent="0.3">
      <c r="A13" s="86"/>
      <c r="B13" s="312"/>
      <c r="C13" s="98"/>
      <c r="D13" s="30"/>
      <c r="E13" s="226"/>
      <c r="F13" s="99">
        <f t="shared" ref="F13:F21" si="1">+D13*E13</f>
        <v>0</v>
      </c>
    </row>
    <row r="14" spans="1:6" s="14" customFormat="1" ht="12" customHeight="1" thickBot="1" x14ac:dyDescent="0.35">
      <c r="A14" s="86"/>
      <c r="B14" s="311"/>
      <c r="C14" s="98"/>
      <c r="D14" s="30"/>
      <c r="E14" s="226"/>
      <c r="F14" s="99">
        <f t="shared" si="1"/>
        <v>0</v>
      </c>
    </row>
    <row r="15" spans="1:6" s="14" customFormat="1" ht="24" customHeight="1" thickBot="1" x14ac:dyDescent="0.35">
      <c r="A15" s="27">
        <v>2</v>
      </c>
      <c r="B15" s="332" t="s">
        <v>327</v>
      </c>
      <c r="C15" s="96"/>
      <c r="D15" s="138"/>
      <c r="E15" s="237"/>
      <c r="F15" s="139">
        <f>SUBTOTAL(9,F16:F19)</f>
        <v>0</v>
      </c>
    </row>
    <row r="16" spans="1:6" s="14" customFormat="1" ht="12" customHeight="1" x14ac:dyDescent="0.3">
      <c r="A16" s="86"/>
      <c r="B16" s="97" t="s">
        <v>254</v>
      </c>
      <c r="C16" s="98" t="s">
        <v>655</v>
      </c>
      <c r="D16" s="30"/>
      <c r="E16" s="226"/>
      <c r="F16" s="99">
        <f t="shared" si="1"/>
        <v>0</v>
      </c>
    </row>
    <row r="17" spans="1:6" s="14" customFormat="1" ht="12" customHeight="1" x14ac:dyDescent="0.3">
      <c r="A17" s="86"/>
      <c r="B17" s="97" t="s">
        <v>255</v>
      </c>
      <c r="C17" s="98" t="s">
        <v>655</v>
      </c>
      <c r="D17" s="30"/>
      <c r="E17" s="226"/>
      <c r="F17" s="99">
        <f t="shared" si="1"/>
        <v>0</v>
      </c>
    </row>
    <row r="18" spans="1:6" s="14" customFormat="1" ht="12" customHeight="1" x14ac:dyDescent="0.3">
      <c r="A18" s="86"/>
      <c r="B18" s="97" t="s">
        <v>256</v>
      </c>
      <c r="C18" s="98" t="s">
        <v>655</v>
      </c>
      <c r="D18" s="30"/>
      <c r="E18" s="226"/>
      <c r="F18" s="99">
        <f t="shared" si="1"/>
        <v>0</v>
      </c>
    </row>
    <row r="19" spans="1:6" s="14" customFormat="1" ht="12" customHeight="1" x14ac:dyDescent="0.3">
      <c r="A19" s="86"/>
      <c r="B19" s="97" t="s">
        <v>257</v>
      </c>
      <c r="C19" s="98"/>
      <c r="D19" s="30"/>
      <c r="E19" s="226"/>
      <c r="F19" s="99">
        <f t="shared" si="1"/>
        <v>0</v>
      </c>
    </row>
    <row r="20" spans="1:6" s="14" customFormat="1" ht="12" customHeight="1" x14ac:dyDescent="0.3">
      <c r="A20" s="85"/>
      <c r="B20" s="313"/>
      <c r="C20" s="98" t="s">
        <v>40</v>
      </c>
      <c r="D20" s="30"/>
      <c r="E20" s="226"/>
      <c r="F20" s="99">
        <f t="shared" si="1"/>
        <v>0</v>
      </c>
    </row>
    <row r="21" spans="1:6" ht="12" customHeight="1" thickBot="1" x14ac:dyDescent="0.35">
      <c r="A21" s="247"/>
      <c r="B21" s="314"/>
      <c r="C21" s="249"/>
      <c r="D21" s="250"/>
      <c r="E21" s="251"/>
      <c r="F21" s="99">
        <f t="shared" si="1"/>
        <v>0</v>
      </c>
    </row>
    <row r="22" spans="1:6" ht="15" customHeight="1" thickTop="1" thickBot="1" x14ac:dyDescent="0.35">
      <c r="A22" s="252"/>
      <c r="B22" s="253"/>
      <c r="C22" s="254"/>
      <c r="D22" s="255"/>
      <c r="E22" s="226"/>
      <c r="F22" s="256"/>
    </row>
    <row r="23" spans="1:6" s="14" customFormat="1" ht="15" customHeight="1" thickBot="1" x14ac:dyDescent="0.35">
      <c r="A23" s="252"/>
      <c r="B23" s="257" t="s">
        <v>328</v>
      </c>
      <c r="C23" s="258"/>
      <c r="D23" s="259"/>
      <c r="E23" s="237"/>
      <c r="F23" s="260">
        <f>SUBTOTAL(9,F4:F21)</f>
        <v>0</v>
      </c>
    </row>
    <row r="24" spans="1:6" s="14" customFormat="1" ht="15" customHeight="1" thickBot="1" x14ac:dyDescent="0.35">
      <c r="A24" s="252"/>
      <c r="B24" s="257"/>
      <c r="C24" s="258"/>
      <c r="D24" s="259"/>
      <c r="E24" s="237"/>
      <c r="F24" s="227"/>
    </row>
    <row r="25" spans="1:6" s="14" customFormat="1" ht="15" customHeight="1" thickBot="1" x14ac:dyDescent="0.35">
      <c r="A25" s="252"/>
      <c r="B25" s="257" t="s">
        <v>393</v>
      </c>
      <c r="C25" s="258"/>
      <c r="D25" s="259"/>
      <c r="E25" s="237"/>
      <c r="F25" s="260"/>
    </row>
    <row r="26" spans="1:6" s="14" customFormat="1" ht="15" customHeight="1" thickBot="1" x14ac:dyDescent="0.35">
      <c r="A26" s="252"/>
      <c r="B26" s="257"/>
      <c r="C26" s="258"/>
      <c r="D26" s="259"/>
      <c r="E26" s="237"/>
      <c r="F26" s="227"/>
    </row>
    <row r="27" spans="1:6" s="14" customFormat="1" ht="15" customHeight="1" thickBot="1" x14ac:dyDescent="0.35">
      <c r="A27" s="261"/>
      <c r="B27" s="262" t="s">
        <v>12</v>
      </c>
      <c r="C27" s="263"/>
      <c r="D27" s="264"/>
      <c r="E27" s="265"/>
      <c r="F27" s="260">
        <f>+F23+F25</f>
        <v>0</v>
      </c>
    </row>
    <row r="28" spans="1:6" ht="12" x14ac:dyDescent="0.3">
      <c r="A28" s="69"/>
      <c r="B28" s="70"/>
      <c r="C28" s="69"/>
      <c r="D28" s="70"/>
      <c r="E28" s="70"/>
      <c r="F28" s="70"/>
    </row>
    <row r="29" spans="1:6" ht="12" x14ac:dyDescent="0.3">
      <c r="A29" s="69"/>
      <c r="B29" s="70"/>
      <c r="C29" s="69"/>
      <c r="D29" s="70"/>
      <c r="E29" s="70"/>
      <c r="F29" s="70"/>
    </row>
    <row r="30" spans="1:6" ht="12" x14ac:dyDescent="0.3">
      <c r="A30" s="69"/>
      <c r="B30" s="70"/>
      <c r="C30" s="69"/>
      <c r="D30" s="70"/>
      <c r="E30" s="70"/>
      <c r="F30" s="70"/>
    </row>
    <row r="31" spans="1:6" ht="12" x14ac:dyDescent="0.3">
      <c r="A31" s="69"/>
      <c r="B31" s="70"/>
      <c r="C31" s="69"/>
      <c r="D31" s="70"/>
      <c r="E31" s="70"/>
      <c r="F31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C1560-B44E-468D-848E-95B5F6A118E5}">
  <sheetPr>
    <tabColor rgb="FF92D050"/>
    <pageSetUpPr fitToPage="1"/>
  </sheetPr>
  <dimension ref="A1:F214"/>
  <sheetViews>
    <sheetView showZeros="0" view="pageBreakPreview" zoomScale="85" zoomScaleNormal="120" zoomScaleSheetLayoutView="85" workbookViewId="0">
      <pane xSplit="3" ySplit="3" topLeftCell="D199" activePane="bottomRight" state="frozen"/>
      <selection activeCell="L27" sqref="L26:L27"/>
      <selection pane="topRight" activeCell="L27" sqref="L26:L27"/>
      <selection pane="bottomLeft" activeCell="L27" sqref="L26:L27"/>
      <selection pane="bottomRight" activeCell="I218" sqref="I218"/>
    </sheetView>
  </sheetViews>
  <sheetFormatPr baseColWidth="10" defaultRowHeight="10.199999999999999" x14ac:dyDescent="0.3"/>
  <cols>
    <col min="1" max="1" width="4.6640625" style="14" customWidth="1"/>
    <col min="2" max="2" width="40.6640625" style="52" customWidth="1"/>
    <col min="3" max="3" width="7.6640625" style="14" customWidth="1"/>
    <col min="4" max="4" width="6.88671875" style="52" customWidth="1"/>
    <col min="5" max="6" width="15.44140625" style="52" customWidth="1"/>
    <col min="7" max="241" width="11.44140625" style="52"/>
    <col min="242" max="242" width="7.109375" style="52" customWidth="1"/>
    <col min="243" max="243" width="76.33203125" style="52" customWidth="1"/>
    <col min="244" max="244" width="37.109375" style="52" customWidth="1"/>
    <col min="245" max="497" width="11.44140625" style="52"/>
    <col min="498" max="498" width="7.109375" style="52" customWidth="1"/>
    <col min="499" max="499" width="76.33203125" style="52" customWidth="1"/>
    <col min="500" max="500" width="37.109375" style="52" customWidth="1"/>
    <col min="501" max="753" width="11.44140625" style="52"/>
    <col min="754" max="754" width="7.109375" style="52" customWidth="1"/>
    <col min="755" max="755" width="76.33203125" style="52" customWidth="1"/>
    <col min="756" max="756" width="37.109375" style="52" customWidth="1"/>
    <col min="757" max="1009" width="11.44140625" style="52"/>
    <col min="1010" max="1010" width="7.109375" style="52" customWidth="1"/>
    <col min="1011" max="1011" width="76.33203125" style="52" customWidth="1"/>
    <col min="1012" max="1012" width="37.109375" style="52" customWidth="1"/>
    <col min="1013" max="1265" width="11.44140625" style="52"/>
    <col min="1266" max="1266" width="7.109375" style="52" customWidth="1"/>
    <col min="1267" max="1267" width="76.33203125" style="52" customWidth="1"/>
    <col min="1268" max="1268" width="37.109375" style="52" customWidth="1"/>
    <col min="1269" max="1521" width="11.44140625" style="52"/>
    <col min="1522" max="1522" width="7.109375" style="52" customWidth="1"/>
    <col min="1523" max="1523" width="76.33203125" style="52" customWidth="1"/>
    <col min="1524" max="1524" width="37.109375" style="52" customWidth="1"/>
    <col min="1525" max="1777" width="11.44140625" style="52"/>
    <col min="1778" max="1778" width="7.109375" style="52" customWidth="1"/>
    <col min="1779" max="1779" width="76.33203125" style="52" customWidth="1"/>
    <col min="1780" max="1780" width="37.109375" style="52" customWidth="1"/>
    <col min="1781" max="2033" width="11.44140625" style="52"/>
    <col min="2034" max="2034" width="7.109375" style="52" customWidth="1"/>
    <col min="2035" max="2035" width="76.33203125" style="52" customWidth="1"/>
    <col min="2036" max="2036" width="37.109375" style="52" customWidth="1"/>
    <col min="2037" max="2289" width="11.44140625" style="52"/>
    <col min="2290" max="2290" width="7.109375" style="52" customWidth="1"/>
    <col min="2291" max="2291" width="76.33203125" style="52" customWidth="1"/>
    <col min="2292" max="2292" width="37.109375" style="52" customWidth="1"/>
    <col min="2293" max="2545" width="11.44140625" style="52"/>
    <col min="2546" max="2546" width="7.109375" style="52" customWidth="1"/>
    <col min="2547" max="2547" width="76.33203125" style="52" customWidth="1"/>
    <col min="2548" max="2548" width="37.109375" style="52" customWidth="1"/>
    <col min="2549" max="2801" width="11.44140625" style="52"/>
    <col min="2802" max="2802" width="7.109375" style="52" customWidth="1"/>
    <col min="2803" max="2803" width="76.33203125" style="52" customWidth="1"/>
    <col min="2804" max="2804" width="37.109375" style="52" customWidth="1"/>
    <col min="2805" max="3057" width="11.44140625" style="52"/>
    <col min="3058" max="3058" width="7.109375" style="52" customWidth="1"/>
    <col min="3059" max="3059" width="76.33203125" style="52" customWidth="1"/>
    <col min="3060" max="3060" width="37.109375" style="52" customWidth="1"/>
    <col min="3061" max="3313" width="11.44140625" style="52"/>
    <col min="3314" max="3314" width="7.109375" style="52" customWidth="1"/>
    <col min="3315" max="3315" width="76.33203125" style="52" customWidth="1"/>
    <col min="3316" max="3316" width="37.109375" style="52" customWidth="1"/>
    <col min="3317" max="3569" width="11.44140625" style="52"/>
    <col min="3570" max="3570" width="7.109375" style="52" customWidth="1"/>
    <col min="3571" max="3571" width="76.33203125" style="52" customWidth="1"/>
    <col min="3572" max="3572" width="37.109375" style="52" customWidth="1"/>
    <col min="3573" max="3825" width="11.44140625" style="52"/>
    <col min="3826" max="3826" width="7.109375" style="52" customWidth="1"/>
    <col min="3827" max="3827" width="76.33203125" style="52" customWidth="1"/>
    <col min="3828" max="3828" width="37.109375" style="52" customWidth="1"/>
    <col min="3829" max="4081" width="11.44140625" style="52"/>
    <col min="4082" max="4082" width="7.109375" style="52" customWidth="1"/>
    <col min="4083" max="4083" width="76.33203125" style="52" customWidth="1"/>
    <col min="4084" max="4084" width="37.109375" style="52" customWidth="1"/>
    <col min="4085" max="4337" width="11.44140625" style="52"/>
    <col min="4338" max="4338" width="7.109375" style="52" customWidth="1"/>
    <col min="4339" max="4339" width="76.33203125" style="52" customWidth="1"/>
    <col min="4340" max="4340" width="37.109375" style="52" customWidth="1"/>
    <col min="4341" max="4593" width="11.44140625" style="52"/>
    <col min="4594" max="4594" width="7.109375" style="52" customWidth="1"/>
    <col min="4595" max="4595" width="76.33203125" style="52" customWidth="1"/>
    <col min="4596" max="4596" width="37.109375" style="52" customWidth="1"/>
    <col min="4597" max="4849" width="11.44140625" style="52"/>
    <col min="4850" max="4850" width="7.109375" style="52" customWidth="1"/>
    <col min="4851" max="4851" width="76.33203125" style="52" customWidth="1"/>
    <col min="4852" max="4852" width="37.109375" style="52" customWidth="1"/>
    <col min="4853" max="5105" width="11.44140625" style="52"/>
    <col min="5106" max="5106" width="7.109375" style="52" customWidth="1"/>
    <col min="5107" max="5107" width="76.33203125" style="52" customWidth="1"/>
    <col min="5108" max="5108" width="37.109375" style="52" customWidth="1"/>
    <col min="5109" max="5361" width="11.44140625" style="52"/>
    <col min="5362" max="5362" width="7.109375" style="52" customWidth="1"/>
    <col min="5363" max="5363" width="76.33203125" style="52" customWidth="1"/>
    <col min="5364" max="5364" width="37.109375" style="52" customWidth="1"/>
    <col min="5365" max="5617" width="11.44140625" style="52"/>
    <col min="5618" max="5618" width="7.109375" style="52" customWidth="1"/>
    <col min="5619" max="5619" width="76.33203125" style="52" customWidth="1"/>
    <col min="5620" max="5620" width="37.109375" style="52" customWidth="1"/>
    <col min="5621" max="5873" width="11.44140625" style="52"/>
    <col min="5874" max="5874" width="7.109375" style="52" customWidth="1"/>
    <col min="5875" max="5875" width="76.33203125" style="52" customWidth="1"/>
    <col min="5876" max="5876" width="37.109375" style="52" customWidth="1"/>
    <col min="5877" max="6129" width="11.44140625" style="52"/>
    <col min="6130" max="6130" width="7.109375" style="52" customWidth="1"/>
    <col min="6131" max="6131" width="76.33203125" style="52" customWidth="1"/>
    <col min="6132" max="6132" width="37.109375" style="52" customWidth="1"/>
    <col min="6133" max="6385" width="11.44140625" style="52"/>
    <col min="6386" max="6386" width="7.109375" style="52" customWidth="1"/>
    <col min="6387" max="6387" width="76.33203125" style="52" customWidth="1"/>
    <col min="6388" max="6388" width="37.109375" style="52" customWidth="1"/>
    <col min="6389" max="6641" width="11.44140625" style="52"/>
    <col min="6642" max="6642" width="7.109375" style="52" customWidth="1"/>
    <col min="6643" max="6643" width="76.33203125" style="52" customWidth="1"/>
    <col min="6644" max="6644" width="37.109375" style="52" customWidth="1"/>
    <col min="6645" max="6897" width="11.44140625" style="52"/>
    <col min="6898" max="6898" width="7.109375" style="52" customWidth="1"/>
    <col min="6899" max="6899" width="76.33203125" style="52" customWidth="1"/>
    <col min="6900" max="6900" width="37.109375" style="52" customWidth="1"/>
    <col min="6901" max="7153" width="11.44140625" style="52"/>
    <col min="7154" max="7154" width="7.109375" style="52" customWidth="1"/>
    <col min="7155" max="7155" width="76.33203125" style="52" customWidth="1"/>
    <col min="7156" max="7156" width="37.109375" style="52" customWidth="1"/>
    <col min="7157" max="7409" width="11.44140625" style="52"/>
    <col min="7410" max="7410" width="7.109375" style="52" customWidth="1"/>
    <col min="7411" max="7411" width="76.33203125" style="52" customWidth="1"/>
    <col min="7412" max="7412" width="37.109375" style="52" customWidth="1"/>
    <col min="7413" max="7665" width="11.44140625" style="52"/>
    <col min="7666" max="7666" width="7.109375" style="52" customWidth="1"/>
    <col min="7667" max="7667" width="76.33203125" style="52" customWidth="1"/>
    <col min="7668" max="7668" width="37.109375" style="52" customWidth="1"/>
    <col min="7669" max="7921" width="11.44140625" style="52"/>
    <col min="7922" max="7922" width="7.109375" style="52" customWidth="1"/>
    <col min="7923" max="7923" width="76.33203125" style="52" customWidth="1"/>
    <col min="7924" max="7924" width="37.109375" style="52" customWidth="1"/>
    <col min="7925" max="8177" width="11.44140625" style="52"/>
    <col min="8178" max="8178" width="7.109375" style="52" customWidth="1"/>
    <col min="8179" max="8179" width="76.33203125" style="52" customWidth="1"/>
    <col min="8180" max="8180" width="37.109375" style="52" customWidth="1"/>
    <col min="8181" max="8433" width="11.44140625" style="52"/>
    <col min="8434" max="8434" width="7.109375" style="52" customWidth="1"/>
    <col min="8435" max="8435" width="76.33203125" style="52" customWidth="1"/>
    <col min="8436" max="8436" width="37.109375" style="52" customWidth="1"/>
    <col min="8437" max="8689" width="11.44140625" style="52"/>
    <col min="8690" max="8690" width="7.109375" style="52" customWidth="1"/>
    <col min="8691" max="8691" width="76.33203125" style="52" customWidth="1"/>
    <col min="8692" max="8692" width="37.109375" style="52" customWidth="1"/>
    <col min="8693" max="8945" width="11.44140625" style="52"/>
    <col min="8946" max="8946" width="7.109375" style="52" customWidth="1"/>
    <col min="8947" max="8947" width="76.33203125" style="52" customWidth="1"/>
    <col min="8948" max="8948" width="37.109375" style="52" customWidth="1"/>
    <col min="8949" max="9201" width="11.44140625" style="52"/>
    <col min="9202" max="9202" width="7.109375" style="52" customWidth="1"/>
    <col min="9203" max="9203" width="76.33203125" style="52" customWidth="1"/>
    <col min="9204" max="9204" width="37.109375" style="52" customWidth="1"/>
    <col min="9205" max="9457" width="11.44140625" style="52"/>
    <col min="9458" max="9458" width="7.109375" style="52" customWidth="1"/>
    <col min="9459" max="9459" width="76.33203125" style="52" customWidth="1"/>
    <col min="9460" max="9460" width="37.109375" style="52" customWidth="1"/>
    <col min="9461" max="9713" width="11.44140625" style="52"/>
    <col min="9714" max="9714" width="7.109375" style="52" customWidth="1"/>
    <col min="9715" max="9715" width="76.33203125" style="52" customWidth="1"/>
    <col min="9716" max="9716" width="37.109375" style="52" customWidth="1"/>
    <col min="9717" max="9969" width="11.44140625" style="52"/>
    <col min="9970" max="9970" width="7.109375" style="52" customWidth="1"/>
    <col min="9971" max="9971" width="76.33203125" style="52" customWidth="1"/>
    <col min="9972" max="9972" width="37.109375" style="52" customWidth="1"/>
    <col min="9973" max="10225" width="11.44140625" style="52"/>
    <col min="10226" max="10226" width="7.109375" style="52" customWidth="1"/>
    <col min="10227" max="10227" width="76.33203125" style="52" customWidth="1"/>
    <col min="10228" max="10228" width="37.109375" style="52" customWidth="1"/>
    <col min="10229" max="10481" width="11.44140625" style="52"/>
    <col min="10482" max="10482" width="7.109375" style="52" customWidth="1"/>
    <col min="10483" max="10483" width="76.33203125" style="52" customWidth="1"/>
    <col min="10484" max="10484" width="37.109375" style="52" customWidth="1"/>
    <col min="10485" max="10737" width="11.44140625" style="52"/>
    <col min="10738" max="10738" width="7.109375" style="52" customWidth="1"/>
    <col min="10739" max="10739" width="76.33203125" style="52" customWidth="1"/>
    <col min="10740" max="10740" width="37.109375" style="52" customWidth="1"/>
    <col min="10741" max="10993" width="11.44140625" style="52"/>
    <col min="10994" max="10994" width="7.109375" style="52" customWidth="1"/>
    <col min="10995" max="10995" width="76.33203125" style="52" customWidth="1"/>
    <col min="10996" max="10996" width="37.109375" style="52" customWidth="1"/>
    <col min="10997" max="11249" width="11.44140625" style="52"/>
    <col min="11250" max="11250" width="7.109375" style="52" customWidth="1"/>
    <col min="11251" max="11251" width="76.33203125" style="52" customWidth="1"/>
    <col min="11252" max="11252" width="37.109375" style="52" customWidth="1"/>
    <col min="11253" max="11505" width="11.44140625" style="52"/>
    <col min="11506" max="11506" width="7.109375" style="52" customWidth="1"/>
    <col min="11507" max="11507" width="76.33203125" style="52" customWidth="1"/>
    <col min="11508" max="11508" width="37.109375" style="52" customWidth="1"/>
    <col min="11509" max="11761" width="11.44140625" style="52"/>
    <col min="11762" max="11762" width="7.109375" style="52" customWidth="1"/>
    <col min="11763" max="11763" width="76.33203125" style="52" customWidth="1"/>
    <col min="11764" max="11764" width="37.109375" style="52" customWidth="1"/>
    <col min="11765" max="12017" width="11.44140625" style="52"/>
    <col min="12018" max="12018" width="7.109375" style="52" customWidth="1"/>
    <col min="12019" max="12019" width="76.33203125" style="52" customWidth="1"/>
    <col min="12020" max="12020" width="37.109375" style="52" customWidth="1"/>
    <col min="12021" max="12273" width="11.44140625" style="52"/>
    <col min="12274" max="12274" width="7.109375" style="52" customWidth="1"/>
    <col min="12275" max="12275" width="76.33203125" style="52" customWidth="1"/>
    <col min="12276" max="12276" width="37.109375" style="52" customWidth="1"/>
    <col min="12277" max="12529" width="11.44140625" style="52"/>
    <col min="12530" max="12530" width="7.109375" style="52" customWidth="1"/>
    <col min="12531" max="12531" width="76.33203125" style="52" customWidth="1"/>
    <col min="12532" max="12532" width="37.109375" style="52" customWidth="1"/>
    <col min="12533" max="12785" width="11.44140625" style="52"/>
    <col min="12786" max="12786" width="7.109375" style="52" customWidth="1"/>
    <col min="12787" max="12787" width="76.33203125" style="52" customWidth="1"/>
    <col min="12788" max="12788" width="37.109375" style="52" customWidth="1"/>
    <col min="12789" max="13041" width="11.44140625" style="52"/>
    <col min="13042" max="13042" width="7.109375" style="52" customWidth="1"/>
    <col min="13043" max="13043" width="76.33203125" style="52" customWidth="1"/>
    <col min="13044" max="13044" width="37.109375" style="52" customWidth="1"/>
    <col min="13045" max="13297" width="11.44140625" style="52"/>
    <col min="13298" max="13298" width="7.109375" style="52" customWidth="1"/>
    <col min="13299" max="13299" width="76.33203125" style="52" customWidth="1"/>
    <col min="13300" max="13300" width="37.109375" style="52" customWidth="1"/>
    <col min="13301" max="13553" width="11.44140625" style="52"/>
    <col min="13554" max="13554" width="7.109375" style="52" customWidth="1"/>
    <col min="13555" max="13555" width="76.33203125" style="52" customWidth="1"/>
    <col min="13556" max="13556" width="37.109375" style="52" customWidth="1"/>
    <col min="13557" max="13809" width="11.44140625" style="52"/>
    <col min="13810" max="13810" width="7.109375" style="52" customWidth="1"/>
    <col min="13811" max="13811" width="76.33203125" style="52" customWidth="1"/>
    <col min="13812" max="13812" width="37.109375" style="52" customWidth="1"/>
    <col min="13813" max="14065" width="11.44140625" style="52"/>
    <col min="14066" max="14066" width="7.109375" style="52" customWidth="1"/>
    <col min="14067" max="14067" width="76.33203125" style="52" customWidth="1"/>
    <col min="14068" max="14068" width="37.109375" style="52" customWidth="1"/>
    <col min="14069" max="14321" width="11.44140625" style="52"/>
    <col min="14322" max="14322" width="7.109375" style="52" customWidth="1"/>
    <col min="14323" max="14323" width="76.33203125" style="52" customWidth="1"/>
    <col min="14324" max="14324" width="37.109375" style="52" customWidth="1"/>
    <col min="14325" max="14577" width="11.44140625" style="52"/>
    <col min="14578" max="14578" width="7.109375" style="52" customWidth="1"/>
    <col min="14579" max="14579" width="76.33203125" style="52" customWidth="1"/>
    <col min="14580" max="14580" width="37.109375" style="52" customWidth="1"/>
    <col min="14581" max="14833" width="11.44140625" style="52"/>
    <col min="14834" max="14834" width="7.109375" style="52" customWidth="1"/>
    <col min="14835" max="14835" width="76.33203125" style="52" customWidth="1"/>
    <col min="14836" max="14836" width="37.109375" style="52" customWidth="1"/>
    <col min="14837" max="15089" width="11.44140625" style="52"/>
    <col min="15090" max="15090" width="7.109375" style="52" customWidth="1"/>
    <col min="15091" max="15091" width="76.33203125" style="52" customWidth="1"/>
    <col min="15092" max="15092" width="37.109375" style="52" customWidth="1"/>
    <col min="15093" max="15345" width="11.44140625" style="52"/>
    <col min="15346" max="15346" width="7.109375" style="52" customWidth="1"/>
    <col min="15347" max="15347" width="76.33203125" style="52" customWidth="1"/>
    <col min="15348" max="15348" width="37.109375" style="52" customWidth="1"/>
    <col min="15349" max="15601" width="11.44140625" style="52"/>
    <col min="15602" max="15602" width="7.109375" style="52" customWidth="1"/>
    <col min="15603" max="15603" width="76.33203125" style="52" customWidth="1"/>
    <col min="15604" max="15604" width="37.109375" style="52" customWidth="1"/>
    <col min="15605" max="15857" width="11.44140625" style="52"/>
    <col min="15858" max="15858" width="7.109375" style="52" customWidth="1"/>
    <col min="15859" max="15859" width="76.33203125" style="52" customWidth="1"/>
    <col min="15860" max="15860" width="37.109375" style="52" customWidth="1"/>
    <col min="15861" max="16113" width="11.44140625" style="52"/>
    <col min="16114" max="16114" width="7.109375" style="52" customWidth="1"/>
    <col min="16115" max="16115" width="76.33203125" style="52" customWidth="1"/>
    <col min="16116" max="16116" width="37.109375" style="52" customWidth="1"/>
    <col min="16117" max="16384" width="11.44140625" style="52"/>
  </cols>
  <sheetData>
    <row r="1" spans="1:6" s="14" customFormat="1" ht="35.25" customHeight="1" thickBot="1" x14ac:dyDescent="0.35">
      <c r="A1" s="238"/>
      <c r="B1" s="435" t="s">
        <v>483</v>
      </c>
      <c r="C1" s="37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36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308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332" t="s">
        <v>432</v>
      </c>
      <c r="C5" s="84"/>
      <c r="D5" s="138"/>
      <c r="E5" s="237">
        <v>0</v>
      </c>
      <c r="F5" s="139">
        <f>SUBTOTAL(9,F6:F8)</f>
        <v>787.6</v>
      </c>
    </row>
    <row r="6" spans="1:6" s="14" customFormat="1" ht="12" customHeight="1" x14ac:dyDescent="0.3">
      <c r="A6" s="229"/>
      <c r="B6" s="318" t="s">
        <v>930</v>
      </c>
      <c r="C6" s="101" t="s">
        <v>88</v>
      </c>
      <c r="D6" s="230">
        <v>1</v>
      </c>
      <c r="E6" s="226">
        <v>787.6</v>
      </c>
      <c r="F6" s="99">
        <f>+D6*E6</f>
        <v>787.6</v>
      </c>
    </row>
    <row r="7" spans="1:6" s="14" customFormat="1" ht="12" customHeight="1" x14ac:dyDescent="0.3">
      <c r="A7" s="229"/>
      <c r="B7" s="318" t="s">
        <v>931</v>
      </c>
      <c r="C7" s="101" t="s">
        <v>88</v>
      </c>
      <c r="D7" s="230"/>
      <c r="E7" s="226">
        <v>2338.3000000000002</v>
      </c>
      <c r="F7" s="99"/>
    </row>
    <row r="8" spans="1:6" s="14" customFormat="1" ht="12" customHeight="1" thickBot="1" x14ac:dyDescent="0.35">
      <c r="A8" s="229"/>
      <c r="B8" s="318"/>
      <c r="C8" s="84"/>
      <c r="D8" s="30"/>
      <c r="E8" s="226">
        <v>0</v>
      </c>
      <c r="F8" s="99">
        <f t="shared" ref="F8:F106" si="0">+D8*E8</f>
        <v>0</v>
      </c>
    </row>
    <row r="9" spans="1:6" s="14" customFormat="1" ht="24" customHeight="1" thickBot="1" x14ac:dyDescent="0.35">
      <c r="A9" s="27">
        <v>2</v>
      </c>
      <c r="B9" s="332" t="s">
        <v>76</v>
      </c>
      <c r="C9" s="84"/>
      <c r="D9" s="138"/>
      <c r="E9" s="237">
        <v>0</v>
      </c>
      <c r="F9" s="139">
        <f>SUBTOTAL(9,F10:F14)</f>
        <v>4392.3</v>
      </c>
    </row>
    <row r="10" spans="1:6" s="14" customFormat="1" ht="12" customHeight="1" x14ac:dyDescent="0.3">
      <c r="A10" s="229"/>
      <c r="B10" s="318" t="s">
        <v>932</v>
      </c>
      <c r="C10" s="101" t="s">
        <v>88</v>
      </c>
      <c r="D10" s="230">
        <v>1</v>
      </c>
      <c r="E10" s="226">
        <v>2048.1999999999998</v>
      </c>
      <c r="F10" s="36">
        <f t="shared" si="0"/>
        <v>2048.1999999999998</v>
      </c>
    </row>
    <row r="11" spans="1:6" s="14" customFormat="1" ht="12" customHeight="1" x14ac:dyDescent="0.3">
      <c r="A11" s="229"/>
      <c r="B11" s="318" t="s">
        <v>933</v>
      </c>
      <c r="C11" s="101" t="s">
        <v>88</v>
      </c>
      <c r="D11" s="230">
        <v>1</v>
      </c>
      <c r="E11" s="226">
        <v>317.89999999999998</v>
      </c>
      <c r="F11" s="36">
        <f t="shared" si="0"/>
        <v>317.89999999999998</v>
      </c>
    </row>
    <row r="12" spans="1:6" s="14" customFormat="1" ht="12" customHeight="1" x14ac:dyDescent="0.3">
      <c r="A12" s="229"/>
      <c r="B12" s="318" t="s">
        <v>934</v>
      </c>
      <c r="C12" s="101" t="s">
        <v>88</v>
      </c>
      <c r="D12" s="230">
        <v>3</v>
      </c>
      <c r="E12" s="226">
        <v>231.4</v>
      </c>
      <c r="F12" s="36">
        <f t="shared" si="0"/>
        <v>694.2</v>
      </c>
    </row>
    <row r="13" spans="1:6" s="14" customFormat="1" ht="12" customHeight="1" x14ac:dyDescent="0.3">
      <c r="A13" s="229"/>
      <c r="B13" s="318" t="s">
        <v>935</v>
      </c>
      <c r="C13" s="101" t="s">
        <v>88</v>
      </c>
      <c r="D13" s="230">
        <v>20</v>
      </c>
      <c r="E13" s="226">
        <v>66.599999999999994</v>
      </c>
      <c r="F13" s="36">
        <f t="shared" si="0"/>
        <v>1332</v>
      </c>
    </row>
    <row r="14" spans="1:6" s="14" customFormat="1" ht="12" customHeight="1" thickBot="1" x14ac:dyDescent="0.35">
      <c r="A14" s="229"/>
      <c r="B14" s="318"/>
      <c r="C14" s="319"/>
      <c r="D14" s="30"/>
      <c r="E14" s="226">
        <v>0</v>
      </c>
      <c r="F14" s="99">
        <f t="shared" si="0"/>
        <v>0</v>
      </c>
    </row>
    <row r="15" spans="1:6" s="14" customFormat="1" ht="24" customHeight="1" thickBot="1" x14ac:dyDescent="0.35">
      <c r="A15" s="27">
        <v>3</v>
      </c>
      <c r="B15" s="332" t="s">
        <v>77</v>
      </c>
      <c r="C15" s="84"/>
      <c r="D15" s="138"/>
      <c r="E15" s="237">
        <v>0</v>
      </c>
      <c r="F15" s="139">
        <f>SUBTOTAL(9,F16:F21)</f>
        <v>30754.499999999996</v>
      </c>
    </row>
    <row r="16" spans="1:6" s="14" customFormat="1" ht="12" customHeight="1" x14ac:dyDescent="0.3">
      <c r="A16" s="85"/>
      <c r="B16" s="320" t="s">
        <v>78</v>
      </c>
      <c r="C16" s="101" t="s">
        <v>88</v>
      </c>
      <c r="D16" s="339">
        <v>1</v>
      </c>
      <c r="E16" s="340">
        <v>17961.099999999999</v>
      </c>
      <c r="F16" s="36">
        <f t="shared" si="0"/>
        <v>17961.099999999999</v>
      </c>
    </row>
    <row r="17" spans="1:6" s="14" customFormat="1" ht="12" customHeight="1" x14ac:dyDescent="0.3">
      <c r="A17" s="85"/>
      <c r="B17" s="320" t="s">
        <v>117</v>
      </c>
      <c r="C17" s="101" t="s">
        <v>88</v>
      </c>
      <c r="D17" s="339"/>
      <c r="E17" s="340">
        <v>0</v>
      </c>
      <c r="F17" s="36">
        <f t="shared" si="0"/>
        <v>0</v>
      </c>
    </row>
    <row r="18" spans="1:6" s="14" customFormat="1" ht="12" customHeight="1" x14ac:dyDescent="0.3">
      <c r="A18" s="86"/>
      <c r="B18" s="320" t="s">
        <v>416</v>
      </c>
      <c r="C18" s="101" t="s">
        <v>88</v>
      </c>
      <c r="D18" s="339">
        <v>1</v>
      </c>
      <c r="E18" s="340">
        <v>7689.6</v>
      </c>
      <c r="F18" s="36">
        <f t="shared" si="0"/>
        <v>7689.6</v>
      </c>
    </row>
    <row r="19" spans="1:6" s="14" customFormat="1" ht="12" customHeight="1" x14ac:dyDescent="0.3">
      <c r="A19" s="86"/>
      <c r="B19" s="320" t="s">
        <v>936</v>
      </c>
      <c r="C19" s="101" t="s">
        <v>88</v>
      </c>
      <c r="D19" s="339">
        <v>1</v>
      </c>
      <c r="E19" s="340">
        <v>5103.8</v>
      </c>
      <c r="F19" s="36">
        <f t="shared" si="0"/>
        <v>5103.8</v>
      </c>
    </row>
    <row r="20" spans="1:6" s="14" customFormat="1" ht="12" customHeight="1" x14ac:dyDescent="0.3">
      <c r="A20" s="86"/>
      <c r="B20" s="320" t="s">
        <v>937</v>
      </c>
      <c r="C20" s="101" t="s">
        <v>88</v>
      </c>
      <c r="D20" s="339"/>
      <c r="E20" s="340">
        <v>11005.2</v>
      </c>
      <c r="F20" s="36">
        <f t="shared" si="0"/>
        <v>0</v>
      </c>
    </row>
    <row r="21" spans="1:6" s="14" customFormat="1" ht="12" customHeight="1" thickBot="1" x14ac:dyDescent="0.35">
      <c r="A21" s="229"/>
      <c r="B21" s="318"/>
      <c r="C21" s="84"/>
      <c r="D21" s="30"/>
      <c r="E21" s="226">
        <v>0</v>
      </c>
      <c r="F21" s="99">
        <f t="shared" si="0"/>
        <v>0</v>
      </c>
    </row>
    <row r="22" spans="1:6" s="14" customFormat="1" ht="24" customHeight="1" thickBot="1" x14ac:dyDescent="0.35">
      <c r="A22" s="27">
        <v>4</v>
      </c>
      <c r="B22" s="332" t="s">
        <v>79</v>
      </c>
      <c r="C22" s="319"/>
      <c r="D22" s="138"/>
      <c r="E22" s="237">
        <v>0</v>
      </c>
      <c r="F22" s="139">
        <f>SUBTOTAL(9,F23:F46)</f>
        <v>73624.100000000006</v>
      </c>
    </row>
    <row r="23" spans="1:6" s="14" customFormat="1" ht="12" customHeight="1" x14ac:dyDescent="0.3">
      <c r="A23" s="229"/>
      <c r="B23" s="352" t="s">
        <v>938</v>
      </c>
      <c r="C23" s="338"/>
      <c r="D23" s="230"/>
      <c r="E23" s="226">
        <v>0</v>
      </c>
      <c r="F23" s="99"/>
    </row>
    <row r="24" spans="1:6" s="14" customFormat="1" ht="12" customHeight="1" x14ac:dyDescent="0.3">
      <c r="A24" s="229"/>
      <c r="B24" s="318" t="s">
        <v>939</v>
      </c>
      <c r="C24" s="338"/>
      <c r="D24" s="230"/>
      <c r="E24" s="226">
        <v>0</v>
      </c>
      <c r="F24" s="99"/>
    </row>
    <row r="25" spans="1:6" s="14" customFormat="1" ht="12" customHeight="1" x14ac:dyDescent="0.3">
      <c r="A25" s="229"/>
      <c r="B25" s="318" t="s">
        <v>940</v>
      </c>
      <c r="C25" s="338"/>
      <c r="D25" s="230"/>
      <c r="E25" s="226">
        <v>0</v>
      </c>
      <c r="F25" s="99"/>
    </row>
    <row r="26" spans="1:6" s="14" customFormat="1" ht="12" customHeight="1" x14ac:dyDescent="0.3">
      <c r="A26" s="229"/>
      <c r="B26" s="352" t="s">
        <v>941</v>
      </c>
      <c r="C26" s="338"/>
      <c r="D26" s="230"/>
      <c r="E26" s="226">
        <v>0</v>
      </c>
      <c r="F26" s="99"/>
    </row>
    <row r="27" spans="1:6" s="14" customFormat="1" ht="12" customHeight="1" x14ac:dyDescent="0.3">
      <c r="A27" s="229"/>
      <c r="B27" s="352" t="s">
        <v>938</v>
      </c>
      <c r="C27" s="338"/>
      <c r="D27" s="230"/>
      <c r="E27" s="226">
        <v>0</v>
      </c>
      <c r="F27" s="99"/>
    </row>
    <row r="28" spans="1:6" s="14" customFormat="1" ht="12" customHeight="1" x14ac:dyDescent="0.3">
      <c r="A28" s="229"/>
      <c r="B28" s="318" t="s">
        <v>942</v>
      </c>
      <c r="C28" s="338"/>
      <c r="D28" s="230"/>
      <c r="E28" s="226">
        <v>0</v>
      </c>
      <c r="F28" s="99"/>
    </row>
    <row r="29" spans="1:6" s="14" customFormat="1" ht="12" customHeight="1" x14ac:dyDescent="0.3">
      <c r="A29" s="229"/>
      <c r="B29" s="318" t="s">
        <v>943</v>
      </c>
      <c r="C29" s="338" t="s">
        <v>17</v>
      </c>
      <c r="D29" s="339">
        <v>77</v>
      </c>
      <c r="E29" s="340">
        <v>65.099999999999994</v>
      </c>
      <c r="F29" s="36">
        <f t="shared" ref="F29:F44" si="1">+D29*E29</f>
        <v>5012.7</v>
      </c>
    </row>
    <row r="30" spans="1:6" s="14" customFormat="1" ht="12" customHeight="1" x14ac:dyDescent="0.3">
      <c r="A30" s="229"/>
      <c r="B30" s="318" t="s">
        <v>944</v>
      </c>
      <c r="C30" s="338" t="s">
        <v>17</v>
      </c>
      <c r="D30" s="339">
        <v>32</v>
      </c>
      <c r="E30" s="340">
        <v>492.1</v>
      </c>
      <c r="F30" s="36">
        <f t="shared" si="1"/>
        <v>15747.2</v>
      </c>
    </row>
    <row r="31" spans="1:6" s="14" customFormat="1" ht="12" customHeight="1" x14ac:dyDescent="0.3">
      <c r="A31" s="229"/>
      <c r="B31" s="318" t="s">
        <v>945</v>
      </c>
      <c r="C31" s="338" t="s">
        <v>17</v>
      </c>
      <c r="D31" s="339"/>
      <c r="E31" s="340">
        <v>49.3</v>
      </c>
      <c r="F31" s="36">
        <f t="shared" si="1"/>
        <v>0</v>
      </c>
    </row>
    <row r="32" spans="1:6" s="14" customFormat="1" ht="12" customHeight="1" x14ac:dyDescent="0.3">
      <c r="A32" s="229"/>
      <c r="B32" s="318" t="s">
        <v>946</v>
      </c>
      <c r="C32" s="338" t="s">
        <v>17</v>
      </c>
      <c r="D32" s="339">
        <v>42</v>
      </c>
      <c r="E32" s="340">
        <v>322.7</v>
      </c>
      <c r="F32" s="36">
        <f t="shared" si="1"/>
        <v>13553.4</v>
      </c>
    </row>
    <row r="33" spans="1:6" s="14" customFormat="1" ht="12" customHeight="1" x14ac:dyDescent="0.3">
      <c r="A33" s="229"/>
      <c r="B33" s="318" t="s">
        <v>947</v>
      </c>
      <c r="C33" s="338" t="s">
        <v>17</v>
      </c>
      <c r="D33" s="339"/>
      <c r="E33" s="340">
        <v>76.599999999999994</v>
      </c>
      <c r="F33" s="36">
        <f t="shared" si="1"/>
        <v>0</v>
      </c>
    </row>
    <row r="34" spans="1:6" s="14" customFormat="1" ht="12" customHeight="1" x14ac:dyDescent="0.3">
      <c r="A34" s="229"/>
      <c r="B34" s="318" t="s">
        <v>948</v>
      </c>
      <c r="C34" s="338" t="s">
        <v>17</v>
      </c>
      <c r="D34" s="339">
        <v>32</v>
      </c>
      <c r="E34" s="340">
        <v>359.1</v>
      </c>
      <c r="F34" s="36">
        <f t="shared" si="1"/>
        <v>11491.2</v>
      </c>
    </row>
    <row r="35" spans="1:6" s="14" customFormat="1" ht="12" customHeight="1" x14ac:dyDescent="0.3">
      <c r="A35" s="229"/>
      <c r="B35" s="318" t="s">
        <v>949</v>
      </c>
      <c r="C35" s="338" t="s">
        <v>17</v>
      </c>
      <c r="D35" s="339"/>
      <c r="E35" s="340">
        <v>145.4</v>
      </c>
      <c r="F35" s="36">
        <f t="shared" si="1"/>
        <v>0</v>
      </c>
    </row>
    <row r="36" spans="1:6" s="14" customFormat="1" ht="12" customHeight="1" x14ac:dyDescent="0.3">
      <c r="A36" s="229"/>
      <c r="B36" s="318" t="s">
        <v>950</v>
      </c>
      <c r="C36" s="338" t="s">
        <v>17</v>
      </c>
      <c r="D36" s="339">
        <v>57</v>
      </c>
      <c r="E36" s="340">
        <v>96.2</v>
      </c>
      <c r="F36" s="36">
        <f t="shared" si="1"/>
        <v>5483.4000000000005</v>
      </c>
    </row>
    <row r="37" spans="1:6" s="14" customFormat="1" ht="12" customHeight="1" x14ac:dyDescent="0.3">
      <c r="A37" s="229"/>
      <c r="B37" s="318" t="s">
        <v>951</v>
      </c>
      <c r="C37" s="338" t="s">
        <v>17</v>
      </c>
      <c r="D37" s="339">
        <v>4</v>
      </c>
      <c r="E37" s="340">
        <v>391.1</v>
      </c>
      <c r="F37" s="36">
        <f t="shared" si="1"/>
        <v>1564.4</v>
      </c>
    </row>
    <row r="38" spans="1:6" s="14" customFormat="1" ht="12" customHeight="1" x14ac:dyDescent="0.3">
      <c r="A38" s="229"/>
      <c r="B38" s="318" t="s">
        <v>952</v>
      </c>
      <c r="C38" s="338" t="s">
        <v>17</v>
      </c>
      <c r="D38" s="339">
        <v>28</v>
      </c>
      <c r="E38" s="340">
        <v>63.8</v>
      </c>
      <c r="F38" s="36">
        <f t="shared" si="1"/>
        <v>1786.3999999999999</v>
      </c>
    </row>
    <row r="39" spans="1:6" s="14" customFormat="1" ht="12" customHeight="1" x14ac:dyDescent="0.3">
      <c r="A39" s="229"/>
      <c r="B39" s="318" t="s">
        <v>953</v>
      </c>
      <c r="C39" s="338" t="s">
        <v>17</v>
      </c>
      <c r="D39" s="339"/>
      <c r="E39" s="340">
        <v>46.7</v>
      </c>
      <c r="F39" s="36">
        <f t="shared" si="1"/>
        <v>0</v>
      </c>
    </row>
    <row r="40" spans="1:6" s="14" customFormat="1" ht="12" customHeight="1" x14ac:dyDescent="0.3">
      <c r="A40" s="229"/>
      <c r="B40" s="318" t="s">
        <v>954</v>
      </c>
      <c r="C40" s="338" t="s">
        <v>17</v>
      </c>
      <c r="D40" s="339">
        <v>11</v>
      </c>
      <c r="E40" s="340">
        <v>1011.3</v>
      </c>
      <c r="F40" s="36">
        <f t="shared" si="1"/>
        <v>11124.3</v>
      </c>
    </row>
    <row r="41" spans="1:6" s="14" customFormat="1" ht="12" customHeight="1" x14ac:dyDescent="0.3">
      <c r="A41" s="229"/>
      <c r="B41" s="318" t="s">
        <v>955</v>
      </c>
      <c r="C41" s="338" t="s">
        <v>17</v>
      </c>
      <c r="D41" s="339">
        <v>1</v>
      </c>
      <c r="E41" s="340">
        <v>49.5</v>
      </c>
      <c r="F41" s="36">
        <f t="shared" si="1"/>
        <v>49.5</v>
      </c>
    </row>
    <row r="42" spans="1:6" s="14" customFormat="1" ht="12" customHeight="1" x14ac:dyDescent="0.3">
      <c r="A42" s="229"/>
      <c r="B42" s="318" t="s">
        <v>956</v>
      </c>
      <c r="C42" s="338" t="s">
        <v>17</v>
      </c>
      <c r="D42" s="339">
        <v>2</v>
      </c>
      <c r="E42" s="340">
        <v>205.3</v>
      </c>
      <c r="F42" s="36">
        <f t="shared" si="1"/>
        <v>410.6</v>
      </c>
    </row>
    <row r="43" spans="1:6" s="14" customFormat="1" ht="12" customHeight="1" x14ac:dyDescent="0.3">
      <c r="A43" s="229"/>
      <c r="B43" s="318" t="s">
        <v>957</v>
      </c>
      <c r="C43" s="338" t="s">
        <v>17</v>
      </c>
      <c r="D43" s="339">
        <v>1</v>
      </c>
      <c r="E43" s="340">
        <v>5841</v>
      </c>
      <c r="F43" s="36">
        <f t="shared" si="1"/>
        <v>5841</v>
      </c>
    </row>
    <row r="44" spans="1:6" s="14" customFormat="1" ht="12" customHeight="1" x14ac:dyDescent="0.3">
      <c r="A44" s="229"/>
      <c r="B44" s="318" t="s">
        <v>1049</v>
      </c>
      <c r="C44" s="338" t="s">
        <v>1050</v>
      </c>
      <c r="D44" s="339">
        <v>4</v>
      </c>
      <c r="E44" s="340">
        <v>390</v>
      </c>
      <c r="F44" s="36">
        <f t="shared" si="1"/>
        <v>1560</v>
      </c>
    </row>
    <row r="45" spans="1:6" s="14" customFormat="1" ht="12" customHeight="1" x14ac:dyDescent="0.3">
      <c r="A45" s="229"/>
      <c r="B45" s="318" t="s">
        <v>80</v>
      </c>
      <c r="C45" s="338" t="s">
        <v>655</v>
      </c>
      <c r="D45" s="30"/>
      <c r="E45" s="226">
        <v>0</v>
      </c>
      <c r="F45" s="99">
        <f>+D45*E45</f>
        <v>0</v>
      </c>
    </row>
    <row r="46" spans="1:6" s="14" customFormat="1" ht="12" customHeight="1" thickBot="1" x14ac:dyDescent="0.35">
      <c r="A46" s="229"/>
      <c r="B46" s="318"/>
      <c r="C46" s="319"/>
      <c r="D46" s="30"/>
      <c r="E46" s="226">
        <v>0</v>
      </c>
      <c r="F46" s="99">
        <f t="shared" si="0"/>
        <v>0</v>
      </c>
    </row>
    <row r="47" spans="1:6" s="14" customFormat="1" ht="24" customHeight="1" thickBot="1" x14ac:dyDescent="0.35">
      <c r="A47" s="27">
        <v>5</v>
      </c>
      <c r="B47" s="332" t="s">
        <v>81</v>
      </c>
      <c r="C47" s="319"/>
      <c r="D47" s="138"/>
      <c r="E47" s="237">
        <v>0</v>
      </c>
      <c r="F47" s="139">
        <f>SUBTOTAL(9,F48:F54)</f>
        <v>9357.9999999999982</v>
      </c>
    </row>
    <row r="48" spans="1:6" s="14" customFormat="1" ht="12" x14ac:dyDescent="0.3">
      <c r="A48" s="27"/>
      <c r="B48" s="318" t="s">
        <v>958</v>
      </c>
      <c r="C48" s="338" t="s">
        <v>88</v>
      </c>
      <c r="D48" s="230">
        <v>1</v>
      </c>
      <c r="E48" s="226">
        <v>773</v>
      </c>
      <c r="F48" s="99">
        <f t="shared" si="0"/>
        <v>773</v>
      </c>
    </row>
    <row r="49" spans="1:6" s="14" customFormat="1" ht="12" customHeight="1" x14ac:dyDescent="0.3">
      <c r="A49" s="229"/>
      <c r="B49" s="318" t="s">
        <v>82</v>
      </c>
      <c r="C49" s="338" t="s">
        <v>17</v>
      </c>
      <c r="D49" s="230">
        <v>38</v>
      </c>
      <c r="E49" s="226">
        <v>121.3</v>
      </c>
      <c r="F49" s="99">
        <f t="shared" si="0"/>
        <v>4609.3999999999996</v>
      </c>
    </row>
    <row r="50" spans="1:6" s="14" customFormat="1" ht="12" customHeight="1" x14ac:dyDescent="0.3">
      <c r="A50" s="229"/>
      <c r="B50" s="318" t="s">
        <v>959</v>
      </c>
      <c r="C50" s="338" t="s">
        <v>17</v>
      </c>
      <c r="D50" s="230">
        <v>13</v>
      </c>
      <c r="E50" s="226">
        <v>179.3</v>
      </c>
      <c r="F50" s="99">
        <f t="shared" si="0"/>
        <v>2330.9</v>
      </c>
    </row>
    <row r="51" spans="1:6" s="14" customFormat="1" ht="12" customHeight="1" x14ac:dyDescent="0.3">
      <c r="A51" s="229"/>
      <c r="B51" s="318" t="s">
        <v>83</v>
      </c>
      <c r="C51" s="338" t="s">
        <v>17</v>
      </c>
      <c r="D51" s="230">
        <v>4</v>
      </c>
      <c r="E51" s="226">
        <v>257.2</v>
      </c>
      <c r="F51" s="99">
        <f t="shared" si="0"/>
        <v>1028.8</v>
      </c>
    </row>
    <row r="52" spans="1:6" s="14" customFormat="1" ht="12" customHeight="1" x14ac:dyDescent="0.3">
      <c r="A52" s="229"/>
      <c r="B52" s="318" t="s">
        <v>84</v>
      </c>
      <c r="C52" s="338" t="s">
        <v>17</v>
      </c>
      <c r="D52" s="230">
        <v>3</v>
      </c>
      <c r="E52" s="226">
        <v>205.3</v>
      </c>
      <c r="F52" s="99">
        <f t="shared" si="0"/>
        <v>615.90000000000009</v>
      </c>
    </row>
    <row r="53" spans="1:6" s="14" customFormat="1" ht="12" customHeight="1" x14ac:dyDescent="0.3">
      <c r="A53" s="229"/>
      <c r="B53" s="318" t="s">
        <v>85</v>
      </c>
      <c r="C53" s="338" t="s">
        <v>655</v>
      </c>
      <c r="D53" s="30"/>
      <c r="E53" s="226">
        <v>0</v>
      </c>
      <c r="F53" s="99">
        <f t="shared" si="0"/>
        <v>0</v>
      </c>
    </row>
    <row r="54" spans="1:6" s="14" customFormat="1" ht="12" customHeight="1" thickBot="1" x14ac:dyDescent="0.35">
      <c r="A54" s="229"/>
      <c r="B54" s="318"/>
      <c r="C54" s="319"/>
      <c r="D54" s="30"/>
      <c r="E54" s="226">
        <v>0</v>
      </c>
      <c r="F54" s="99">
        <f t="shared" si="0"/>
        <v>0</v>
      </c>
    </row>
    <row r="55" spans="1:6" s="14" customFormat="1" ht="24" customHeight="1" thickBot="1" x14ac:dyDescent="0.35">
      <c r="A55" s="27">
        <v>6</v>
      </c>
      <c r="B55" s="332" t="s">
        <v>86</v>
      </c>
      <c r="C55" s="319"/>
      <c r="D55" s="138"/>
      <c r="E55" s="237">
        <v>0</v>
      </c>
      <c r="F55" s="139">
        <f>SUBTOTAL(9,F56:F79)</f>
        <v>63705.1</v>
      </c>
    </row>
    <row r="56" spans="1:6" s="14" customFormat="1" ht="12" customHeight="1" x14ac:dyDescent="0.3">
      <c r="A56" s="229"/>
      <c r="B56" s="318" t="s">
        <v>87</v>
      </c>
      <c r="C56" s="338" t="s">
        <v>88</v>
      </c>
      <c r="D56" s="30">
        <v>1</v>
      </c>
      <c r="E56" s="226">
        <v>11494.5</v>
      </c>
      <c r="F56" s="99">
        <f t="shared" si="0"/>
        <v>11494.5</v>
      </c>
    </row>
    <row r="57" spans="1:6" s="14" customFormat="1" ht="12" customHeight="1" x14ac:dyDescent="0.3">
      <c r="A57" s="229"/>
      <c r="B57" s="318" t="s">
        <v>960</v>
      </c>
      <c r="C57" s="338" t="s">
        <v>88</v>
      </c>
      <c r="D57" s="30"/>
      <c r="E57" s="226">
        <v>16418.900000000001</v>
      </c>
      <c r="F57" s="99">
        <f t="shared" si="0"/>
        <v>0</v>
      </c>
    </row>
    <row r="58" spans="1:6" s="14" customFormat="1" ht="12" customHeight="1" x14ac:dyDescent="0.3">
      <c r="A58" s="229"/>
      <c r="B58" s="318" t="s">
        <v>961</v>
      </c>
      <c r="C58" s="338" t="s">
        <v>88</v>
      </c>
      <c r="D58" s="30">
        <v>1</v>
      </c>
      <c r="E58" s="226">
        <v>8025.3</v>
      </c>
      <c r="F58" s="99">
        <f t="shared" si="0"/>
        <v>8025.3</v>
      </c>
    </row>
    <row r="59" spans="1:6" s="14" customFormat="1" ht="12" customHeight="1" x14ac:dyDescent="0.3">
      <c r="A59" s="229"/>
      <c r="B59" s="318" t="s">
        <v>962</v>
      </c>
      <c r="C59" s="338" t="s">
        <v>88</v>
      </c>
      <c r="D59" s="30"/>
      <c r="E59" s="226">
        <v>8410.5</v>
      </c>
      <c r="F59" s="99">
        <f t="shared" si="0"/>
        <v>0</v>
      </c>
    </row>
    <row r="60" spans="1:6" s="14" customFormat="1" ht="12" customHeight="1" x14ac:dyDescent="0.3">
      <c r="A60" s="229"/>
      <c r="B60" s="318" t="s">
        <v>963</v>
      </c>
      <c r="C60" s="338" t="s">
        <v>17</v>
      </c>
      <c r="D60" s="230">
        <v>12</v>
      </c>
      <c r="E60" s="226">
        <v>121</v>
      </c>
      <c r="F60" s="99">
        <f t="shared" si="0"/>
        <v>1452</v>
      </c>
    </row>
    <row r="61" spans="1:6" s="14" customFormat="1" ht="12" customHeight="1" x14ac:dyDescent="0.3">
      <c r="A61" s="229"/>
      <c r="B61" s="318" t="s">
        <v>964</v>
      </c>
      <c r="C61" s="338" t="s">
        <v>88</v>
      </c>
      <c r="D61" s="230">
        <v>1</v>
      </c>
      <c r="E61" s="226">
        <v>1938.3</v>
      </c>
      <c r="F61" s="99">
        <f t="shared" si="0"/>
        <v>1938.3</v>
      </c>
    </row>
    <row r="62" spans="1:6" s="14" customFormat="1" ht="12" customHeight="1" x14ac:dyDescent="0.3">
      <c r="A62" s="229"/>
      <c r="B62" s="318" t="s">
        <v>965</v>
      </c>
      <c r="C62" s="338" t="s">
        <v>88</v>
      </c>
      <c r="D62" s="230"/>
      <c r="E62" s="226">
        <v>4991.2</v>
      </c>
      <c r="F62" s="99">
        <f t="shared" si="0"/>
        <v>0</v>
      </c>
    </row>
    <row r="63" spans="1:6" s="14" customFormat="1" ht="12" customHeight="1" x14ac:dyDescent="0.3">
      <c r="A63" s="229"/>
      <c r="B63" s="318" t="s">
        <v>89</v>
      </c>
      <c r="C63" s="338" t="s">
        <v>655</v>
      </c>
      <c r="D63" s="30"/>
      <c r="E63" s="226">
        <v>0</v>
      </c>
      <c r="F63" s="99">
        <f t="shared" si="0"/>
        <v>0</v>
      </c>
    </row>
    <row r="64" spans="1:6" s="14" customFormat="1" ht="12" customHeight="1" x14ac:dyDescent="0.3">
      <c r="A64" s="229"/>
      <c r="B64" s="318"/>
      <c r="C64" s="338"/>
      <c r="D64" s="30"/>
      <c r="E64" s="226">
        <v>0</v>
      </c>
      <c r="F64" s="99">
        <f t="shared" si="0"/>
        <v>0</v>
      </c>
    </row>
    <row r="65" spans="1:6" s="14" customFormat="1" ht="12" customHeight="1" x14ac:dyDescent="0.3">
      <c r="A65" s="229"/>
      <c r="B65" s="318" t="s">
        <v>966</v>
      </c>
      <c r="C65" s="338" t="s">
        <v>88</v>
      </c>
      <c r="D65" s="230">
        <v>1</v>
      </c>
      <c r="E65" s="226">
        <v>6721.6</v>
      </c>
      <c r="F65" s="99">
        <f t="shared" si="0"/>
        <v>6721.6</v>
      </c>
    </row>
    <row r="66" spans="1:6" s="14" customFormat="1" ht="12" customHeight="1" x14ac:dyDescent="0.3">
      <c r="A66" s="229"/>
      <c r="B66" s="318" t="s">
        <v>967</v>
      </c>
      <c r="C66" s="338" t="s">
        <v>88</v>
      </c>
      <c r="D66" s="230">
        <v>1</v>
      </c>
      <c r="E66" s="226">
        <v>5498.9</v>
      </c>
      <c r="F66" s="99">
        <f t="shared" si="0"/>
        <v>5498.9</v>
      </c>
    </row>
    <row r="67" spans="1:6" s="14" customFormat="1" ht="12" customHeight="1" x14ac:dyDescent="0.3">
      <c r="A67" s="229"/>
      <c r="B67" s="318" t="s">
        <v>968</v>
      </c>
      <c r="C67" s="338" t="s">
        <v>88</v>
      </c>
      <c r="D67" s="230">
        <v>1</v>
      </c>
      <c r="E67" s="226">
        <v>1002.1</v>
      </c>
      <c r="F67" s="99">
        <f t="shared" si="0"/>
        <v>1002.1</v>
      </c>
    </row>
    <row r="68" spans="1:6" s="14" customFormat="1" ht="12" customHeight="1" x14ac:dyDescent="0.3">
      <c r="A68" s="229"/>
      <c r="B68" s="318" t="s">
        <v>969</v>
      </c>
      <c r="C68" s="338" t="s">
        <v>88</v>
      </c>
      <c r="D68" s="230">
        <v>1</v>
      </c>
      <c r="E68" s="226">
        <v>4473.8999999999996</v>
      </c>
      <c r="F68" s="99">
        <f t="shared" si="0"/>
        <v>4473.8999999999996</v>
      </c>
    </row>
    <row r="69" spans="1:6" s="14" customFormat="1" ht="12" customHeight="1" x14ac:dyDescent="0.3">
      <c r="A69" s="229"/>
      <c r="B69" s="318" t="s">
        <v>970</v>
      </c>
      <c r="C69" s="338" t="s">
        <v>88</v>
      </c>
      <c r="D69" s="230"/>
      <c r="E69" s="226">
        <v>5768.4</v>
      </c>
      <c r="F69" s="99">
        <f t="shared" si="0"/>
        <v>0</v>
      </c>
    </row>
    <row r="70" spans="1:6" s="14" customFormat="1" ht="12" customHeight="1" x14ac:dyDescent="0.3">
      <c r="A70" s="229"/>
      <c r="B70" s="318" t="s">
        <v>971</v>
      </c>
      <c r="C70" s="338" t="s">
        <v>32</v>
      </c>
      <c r="D70" s="230">
        <v>310</v>
      </c>
      <c r="E70" s="226">
        <v>2.2000000000000002</v>
      </c>
      <c r="F70" s="99">
        <f t="shared" si="0"/>
        <v>682</v>
      </c>
    </row>
    <row r="71" spans="1:6" s="14" customFormat="1" ht="12" customHeight="1" x14ac:dyDescent="0.3">
      <c r="A71" s="229"/>
      <c r="B71" s="318" t="s">
        <v>972</v>
      </c>
      <c r="C71" s="338" t="s">
        <v>32</v>
      </c>
      <c r="D71" s="230">
        <v>2146</v>
      </c>
      <c r="E71" s="226">
        <v>2.4</v>
      </c>
      <c r="F71" s="99">
        <f t="shared" si="0"/>
        <v>5150.3999999999996</v>
      </c>
    </row>
    <row r="72" spans="1:6" s="14" customFormat="1" ht="12" customHeight="1" x14ac:dyDescent="0.3">
      <c r="A72" s="229"/>
      <c r="B72" s="318" t="s">
        <v>973</v>
      </c>
      <c r="C72" s="338" t="s">
        <v>32</v>
      </c>
      <c r="D72" s="230">
        <v>4179</v>
      </c>
      <c r="E72" s="226">
        <v>2.9</v>
      </c>
      <c r="F72" s="99">
        <f t="shared" si="0"/>
        <v>12119.1</v>
      </c>
    </row>
    <row r="73" spans="1:6" s="14" customFormat="1" ht="12" customHeight="1" x14ac:dyDescent="0.3">
      <c r="A73" s="229"/>
      <c r="B73" s="318" t="s">
        <v>974</v>
      </c>
      <c r="C73" s="338" t="s">
        <v>32</v>
      </c>
      <c r="D73" s="230">
        <v>1382</v>
      </c>
      <c r="E73" s="226">
        <v>3</v>
      </c>
      <c r="F73" s="99">
        <f t="shared" si="0"/>
        <v>4146</v>
      </c>
    </row>
    <row r="74" spans="1:6" s="14" customFormat="1" ht="12" customHeight="1" x14ac:dyDescent="0.3">
      <c r="A74" s="229"/>
      <c r="B74" s="318" t="s">
        <v>975</v>
      </c>
      <c r="C74" s="338" t="s">
        <v>32</v>
      </c>
      <c r="D74" s="230">
        <v>40</v>
      </c>
      <c r="E74" s="226">
        <v>4.7</v>
      </c>
      <c r="F74" s="99">
        <f t="shared" si="0"/>
        <v>188</v>
      </c>
    </row>
    <row r="75" spans="1:6" s="14" customFormat="1" ht="12" customHeight="1" x14ac:dyDescent="0.3">
      <c r="A75" s="229"/>
      <c r="B75" s="318" t="s">
        <v>976</v>
      </c>
      <c r="C75" s="338" t="s">
        <v>32</v>
      </c>
      <c r="D75" s="230">
        <v>30</v>
      </c>
      <c r="E75" s="226">
        <v>4.3</v>
      </c>
      <c r="F75" s="99">
        <f t="shared" si="0"/>
        <v>129</v>
      </c>
    </row>
    <row r="76" spans="1:6" s="14" customFormat="1" ht="12" customHeight="1" x14ac:dyDescent="0.3">
      <c r="A76" s="229"/>
      <c r="B76" s="318" t="s">
        <v>977</v>
      </c>
      <c r="C76" s="338" t="s">
        <v>32</v>
      </c>
      <c r="D76" s="230">
        <v>90</v>
      </c>
      <c r="E76" s="226">
        <v>5.8</v>
      </c>
      <c r="F76" s="99">
        <f t="shared" si="0"/>
        <v>522</v>
      </c>
    </row>
    <row r="77" spans="1:6" s="14" customFormat="1" ht="12" customHeight="1" x14ac:dyDescent="0.3">
      <c r="A77" s="229"/>
      <c r="B77" s="318" t="s">
        <v>978</v>
      </c>
      <c r="C77" s="338" t="s">
        <v>32</v>
      </c>
      <c r="D77" s="230"/>
      <c r="E77" s="226">
        <v>6.9</v>
      </c>
      <c r="F77" s="99">
        <f t="shared" si="0"/>
        <v>0</v>
      </c>
    </row>
    <row r="78" spans="1:6" s="14" customFormat="1" ht="12" customHeight="1" x14ac:dyDescent="0.3">
      <c r="A78" s="229"/>
      <c r="B78" s="318" t="s">
        <v>979</v>
      </c>
      <c r="C78" s="338" t="s">
        <v>32</v>
      </c>
      <c r="D78" s="230">
        <v>30</v>
      </c>
      <c r="E78" s="226">
        <v>5.4</v>
      </c>
      <c r="F78" s="99">
        <f t="shared" si="0"/>
        <v>162</v>
      </c>
    </row>
    <row r="79" spans="1:6" s="14" customFormat="1" ht="12" customHeight="1" thickBot="1" x14ac:dyDescent="0.35">
      <c r="A79" s="85"/>
      <c r="B79" s="321"/>
      <c r="C79" s="84"/>
      <c r="D79" s="30"/>
      <c r="E79" s="226">
        <v>0</v>
      </c>
      <c r="F79" s="99">
        <f t="shared" si="0"/>
        <v>0</v>
      </c>
    </row>
    <row r="80" spans="1:6" s="14" customFormat="1" ht="24" customHeight="1" thickBot="1" x14ac:dyDescent="0.35">
      <c r="A80" s="27">
        <v>7</v>
      </c>
      <c r="B80" s="332" t="s">
        <v>90</v>
      </c>
      <c r="C80" s="84"/>
      <c r="D80" s="138"/>
      <c r="E80" s="237">
        <v>0</v>
      </c>
      <c r="F80" s="139">
        <f>SUBTOTAL(9,F81:F101)</f>
        <v>23447.199999999997</v>
      </c>
    </row>
    <row r="81" spans="1:6" s="14" customFormat="1" ht="12" customHeight="1" x14ac:dyDescent="0.3">
      <c r="A81" s="85"/>
      <c r="B81" s="353" t="s">
        <v>980</v>
      </c>
      <c r="C81" s="434"/>
      <c r="D81" s="30"/>
      <c r="E81" s="226">
        <v>0</v>
      </c>
      <c r="F81" s="99"/>
    </row>
    <row r="82" spans="1:6" s="14" customFormat="1" ht="12" customHeight="1" x14ac:dyDescent="0.3">
      <c r="A82" s="85"/>
      <c r="B82" s="320" t="s">
        <v>981</v>
      </c>
      <c r="C82" s="434"/>
      <c r="D82" s="30"/>
      <c r="E82" s="226">
        <v>0</v>
      </c>
      <c r="F82" s="99"/>
    </row>
    <row r="83" spans="1:6" s="14" customFormat="1" ht="12" customHeight="1" x14ac:dyDescent="0.3">
      <c r="A83" s="85"/>
      <c r="B83" s="320" t="s">
        <v>982</v>
      </c>
      <c r="C83" s="434"/>
      <c r="D83" s="30"/>
      <c r="E83" s="226">
        <v>0</v>
      </c>
      <c r="F83" s="99"/>
    </row>
    <row r="84" spans="1:6" s="14" customFormat="1" ht="12" customHeight="1" x14ac:dyDescent="0.3">
      <c r="A84" s="85"/>
      <c r="B84" s="320" t="s">
        <v>983</v>
      </c>
      <c r="C84" s="434"/>
      <c r="D84" s="30"/>
      <c r="E84" s="226">
        <v>0</v>
      </c>
      <c r="F84" s="99"/>
    </row>
    <row r="85" spans="1:6" s="14" customFormat="1" ht="12" customHeight="1" x14ac:dyDescent="0.3">
      <c r="A85" s="85"/>
      <c r="B85" s="353" t="s">
        <v>984</v>
      </c>
      <c r="C85" s="434"/>
      <c r="D85" s="30"/>
      <c r="E85" s="226">
        <v>0</v>
      </c>
      <c r="F85" s="99"/>
    </row>
    <row r="86" spans="1:6" s="14" customFormat="1" ht="12" customHeight="1" x14ac:dyDescent="0.3">
      <c r="A86" s="85"/>
      <c r="B86" s="320" t="s">
        <v>985</v>
      </c>
      <c r="C86" s="434"/>
      <c r="D86" s="30"/>
      <c r="E86" s="226">
        <v>0</v>
      </c>
      <c r="F86" s="99"/>
    </row>
    <row r="87" spans="1:6" s="14" customFormat="1" ht="12" customHeight="1" x14ac:dyDescent="0.3">
      <c r="A87" s="85"/>
      <c r="B87" s="353" t="s">
        <v>986</v>
      </c>
      <c r="C87" s="434"/>
      <c r="D87" s="30"/>
      <c r="E87" s="226">
        <v>0</v>
      </c>
      <c r="F87" s="99"/>
    </row>
    <row r="88" spans="1:6" s="14" customFormat="1" ht="12" customHeight="1" x14ac:dyDescent="0.3">
      <c r="A88" s="85"/>
      <c r="B88" s="320" t="s">
        <v>987</v>
      </c>
      <c r="C88" s="434"/>
      <c r="D88" s="30">
        <v>1</v>
      </c>
      <c r="E88" s="226">
        <v>3814.1</v>
      </c>
      <c r="F88" s="99">
        <f t="shared" ref="F88:F98" si="2">+D88*E88</f>
        <v>3814.1</v>
      </c>
    </row>
    <row r="89" spans="1:6" s="14" customFormat="1" ht="12" customHeight="1" x14ac:dyDescent="0.3">
      <c r="A89" s="85"/>
      <c r="B89" s="353" t="s">
        <v>988</v>
      </c>
      <c r="C89" s="434"/>
      <c r="D89" s="30"/>
      <c r="E89" s="226">
        <v>0</v>
      </c>
      <c r="F89" s="99">
        <f t="shared" si="2"/>
        <v>0</v>
      </c>
    </row>
    <row r="90" spans="1:6" s="14" customFormat="1" ht="12" customHeight="1" x14ac:dyDescent="0.3">
      <c r="A90" s="85"/>
      <c r="B90" s="320" t="s">
        <v>989</v>
      </c>
      <c r="C90" s="434"/>
      <c r="D90" s="30">
        <v>12</v>
      </c>
      <c r="E90" s="226">
        <v>105.5</v>
      </c>
      <c r="F90" s="99">
        <f t="shared" si="2"/>
        <v>1266</v>
      </c>
    </row>
    <row r="91" spans="1:6" s="14" customFormat="1" ht="12" customHeight="1" x14ac:dyDescent="0.3">
      <c r="A91" s="85"/>
      <c r="B91" s="320" t="s">
        <v>990</v>
      </c>
      <c r="C91" s="434"/>
      <c r="D91" s="30">
        <v>35</v>
      </c>
      <c r="E91" s="226">
        <v>100.9</v>
      </c>
      <c r="F91" s="99">
        <f t="shared" si="2"/>
        <v>3531.5</v>
      </c>
    </row>
    <row r="92" spans="1:6" s="14" customFormat="1" ht="12" customHeight="1" x14ac:dyDescent="0.3">
      <c r="A92" s="85"/>
      <c r="B92" s="320" t="s">
        <v>991</v>
      </c>
      <c r="C92" s="434"/>
      <c r="D92" s="30">
        <v>1</v>
      </c>
      <c r="E92" s="226">
        <v>135.5</v>
      </c>
      <c r="F92" s="99">
        <f t="shared" si="2"/>
        <v>135.5</v>
      </c>
    </row>
    <row r="93" spans="1:6" s="14" customFormat="1" ht="12" customHeight="1" x14ac:dyDescent="0.3">
      <c r="A93" s="85"/>
      <c r="B93" s="320" t="s">
        <v>992</v>
      </c>
      <c r="C93" s="434"/>
      <c r="D93" s="30">
        <v>1</v>
      </c>
      <c r="E93" s="226">
        <v>209.3</v>
      </c>
      <c r="F93" s="99">
        <f t="shared" si="2"/>
        <v>209.3</v>
      </c>
    </row>
    <row r="94" spans="1:6" s="14" customFormat="1" ht="12" customHeight="1" x14ac:dyDescent="0.3">
      <c r="A94" s="85"/>
      <c r="B94" s="320" t="s">
        <v>993</v>
      </c>
      <c r="C94" s="434"/>
      <c r="D94" s="30">
        <v>1</v>
      </c>
      <c r="E94" s="226">
        <v>4699.2</v>
      </c>
      <c r="F94" s="99">
        <f t="shared" si="2"/>
        <v>4699.2</v>
      </c>
    </row>
    <row r="95" spans="1:6" s="14" customFormat="1" ht="12" customHeight="1" x14ac:dyDescent="0.3">
      <c r="A95" s="85"/>
      <c r="B95" s="320" t="s">
        <v>994</v>
      </c>
      <c r="C95" s="434"/>
      <c r="D95" s="30">
        <v>1</v>
      </c>
      <c r="E95" s="226">
        <v>1064.8</v>
      </c>
      <c r="F95" s="99">
        <f t="shared" si="2"/>
        <v>1064.8</v>
      </c>
    </row>
    <row r="96" spans="1:6" s="14" customFormat="1" ht="12" customHeight="1" x14ac:dyDescent="0.3">
      <c r="A96" s="85"/>
      <c r="B96" s="320" t="s">
        <v>995</v>
      </c>
      <c r="C96" s="434"/>
      <c r="D96" s="30">
        <v>1</v>
      </c>
      <c r="E96" s="226">
        <v>914.5</v>
      </c>
      <c r="F96" s="99">
        <f t="shared" si="2"/>
        <v>914.5</v>
      </c>
    </row>
    <row r="97" spans="1:6" s="14" customFormat="1" ht="12" customHeight="1" x14ac:dyDescent="0.3">
      <c r="A97" s="85"/>
      <c r="B97" s="320" t="s">
        <v>996</v>
      </c>
      <c r="C97" s="434"/>
      <c r="D97" s="30">
        <v>1</v>
      </c>
      <c r="E97" s="226">
        <v>1377.3</v>
      </c>
      <c r="F97" s="99">
        <f t="shared" si="2"/>
        <v>1377.3</v>
      </c>
    </row>
    <row r="98" spans="1:6" s="14" customFormat="1" ht="12" customHeight="1" x14ac:dyDescent="0.3">
      <c r="A98" s="85"/>
      <c r="B98" s="320" t="s">
        <v>997</v>
      </c>
      <c r="C98" s="434"/>
      <c r="D98" s="30">
        <v>1</v>
      </c>
      <c r="E98" s="226">
        <v>6435</v>
      </c>
      <c r="F98" s="99">
        <f t="shared" si="2"/>
        <v>6435</v>
      </c>
    </row>
    <row r="99" spans="1:6" s="14" customFormat="1" ht="12" customHeight="1" x14ac:dyDescent="0.3">
      <c r="A99" s="85"/>
      <c r="B99" s="320"/>
      <c r="C99" s="434"/>
      <c r="D99" s="30"/>
      <c r="E99" s="226">
        <v>0</v>
      </c>
      <c r="F99" s="99"/>
    </row>
    <row r="100" spans="1:6" s="14" customFormat="1" ht="12" customHeight="1" x14ac:dyDescent="0.3">
      <c r="A100" s="85"/>
      <c r="B100" s="320" t="s">
        <v>998</v>
      </c>
      <c r="C100" s="434"/>
      <c r="D100" s="30"/>
      <c r="E100" s="226">
        <v>12735.2</v>
      </c>
      <c r="F100" s="99"/>
    </row>
    <row r="101" spans="1:6" s="14" customFormat="1" ht="12" customHeight="1" thickBot="1" x14ac:dyDescent="0.35">
      <c r="A101" s="85"/>
      <c r="B101" s="320"/>
      <c r="C101" s="84"/>
      <c r="D101" s="30"/>
      <c r="E101" s="226">
        <v>0</v>
      </c>
      <c r="F101" s="99">
        <f t="shared" si="0"/>
        <v>0</v>
      </c>
    </row>
    <row r="102" spans="1:6" s="14" customFormat="1" ht="24" customHeight="1" thickBot="1" x14ac:dyDescent="0.35">
      <c r="A102" s="27">
        <v>8</v>
      </c>
      <c r="B102" s="332" t="s">
        <v>91</v>
      </c>
      <c r="C102" s="101" t="s">
        <v>655</v>
      </c>
      <c r="D102" s="30"/>
      <c r="E102" s="226">
        <v>0</v>
      </c>
      <c r="F102" s="32">
        <f>SUBTOTAL(9,F103:F104)</f>
        <v>0</v>
      </c>
    </row>
    <row r="103" spans="1:6" s="14" customFormat="1" ht="15.75" customHeight="1" x14ac:dyDescent="0.3">
      <c r="A103" s="27"/>
      <c r="B103" s="87"/>
      <c r="C103" s="84"/>
      <c r="D103" s="30"/>
      <c r="E103" s="226">
        <v>0</v>
      </c>
      <c r="F103" s="246">
        <f>+D103*E103</f>
        <v>0</v>
      </c>
    </row>
    <row r="104" spans="1:6" s="14" customFormat="1" ht="12" customHeight="1" thickBot="1" x14ac:dyDescent="0.35">
      <c r="A104" s="86"/>
      <c r="B104" s="320"/>
      <c r="C104" s="84"/>
      <c r="D104" s="30"/>
      <c r="E104" s="226">
        <v>0</v>
      </c>
      <c r="F104" s="99">
        <f t="shared" si="0"/>
        <v>0</v>
      </c>
    </row>
    <row r="105" spans="1:6" s="14" customFormat="1" ht="24" customHeight="1" thickBot="1" x14ac:dyDescent="0.35">
      <c r="A105" s="27">
        <v>9</v>
      </c>
      <c r="B105" s="332" t="s">
        <v>92</v>
      </c>
      <c r="C105" s="84"/>
      <c r="D105" s="138"/>
      <c r="E105" s="237">
        <v>0</v>
      </c>
      <c r="F105" s="139">
        <f>SUBTOTAL(9,F106:F123)</f>
        <v>24898.799999999999</v>
      </c>
    </row>
    <row r="106" spans="1:6" s="14" customFormat="1" ht="12" customHeight="1" x14ac:dyDescent="0.3">
      <c r="A106" s="86"/>
      <c r="B106" s="322" t="s">
        <v>999</v>
      </c>
      <c r="C106" s="101" t="s">
        <v>88</v>
      </c>
      <c r="D106" s="230"/>
      <c r="E106" s="226">
        <v>6040.1</v>
      </c>
      <c r="F106" s="99">
        <f t="shared" si="0"/>
        <v>0</v>
      </c>
    </row>
    <row r="107" spans="1:6" s="14" customFormat="1" ht="12" customHeight="1" x14ac:dyDescent="0.3">
      <c r="A107" s="86"/>
      <c r="B107" s="322"/>
      <c r="C107" s="101"/>
      <c r="D107" s="30"/>
      <c r="E107" s="226">
        <v>0</v>
      </c>
      <c r="F107" s="99"/>
    </row>
    <row r="108" spans="1:6" s="14" customFormat="1" ht="12" customHeight="1" x14ac:dyDescent="0.3">
      <c r="A108" s="86"/>
      <c r="B108" s="321" t="s">
        <v>1000</v>
      </c>
      <c r="C108" s="101"/>
      <c r="D108" s="30"/>
      <c r="E108" s="226">
        <v>0</v>
      </c>
      <c r="F108" s="99"/>
    </row>
    <row r="109" spans="1:6" s="14" customFormat="1" ht="12" customHeight="1" x14ac:dyDescent="0.3">
      <c r="A109" s="86"/>
      <c r="B109" s="322" t="s">
        <v>1001</v>
      </c>
      <c r="C109" s="101" t="s">
        <v>88</v>
      </c>
      <c r="D109" s="230">
        <v>1</v>
      </c>
      <c r="E109" s="226">
        <v>3272</v>
      </c>
      <c r="F109" s="99">
        <f t="shared" ref="F109" si="3">+D109*E109</f>
        <v>3272</v>
      </c>
    </row>
    <row r="110" spans="1:6" s="14" customFormat="1" ht="12" customHeight="1" x14ac:dyDescent="0.3">
      <c r="A110" s="86"/>
      <c r="B110" s="322" t="s">
        <v>1002</v>
      </c>
      <c r="C110" s="101"/>
      <c r="D110" s="230"/>
      <c r="E110" s="226">
        <v>0</v>
      </c>
      <c r="F110" s="99"/>
    </row>
    <row r="111" spans="1:6" s="14" customFormat="1" ht="12" customHeight="1" x14ac:dyDescent="0.3">
      <c r="A111" s="86"/>
      <c r="B111" s="322"/>
      <c r="C111" s="84"/>
      <c r="D111" s="230"/>
      <c r="E111" s="226">
        <v>0</v>
      </c>
      <c r="F111" s="99"/>
    </row>
    <row r="112" spans="1:6" s="14" customFormat="1" ht="12" customHeight="1" x14ac:dyDescent="0.3">
      <c r="A112" s="86"/>
      <c r="B112" s="322" t="s">
        <v>1003</v>
      </c>
      <c r="C112" s="84"/>
      <c r="D112" s="230"/>
      <c r="E112" s="226">
        <v>0</v>
      </c>
      <c r="F112" s="99"/>
    </row>
    <row r="113" spans="1:6" s="14" customFormat="1" ht="12" customHeight="1" x14ac:dyDescent="0.3">
      <c r="A113" s="86"/>
      <c r="B113" s="322" t="s">
        <v>1004</v>
      </c>
      <c r="C113" s="84"/>
      <c r="D113" s="230"/>
      <c r="E113" s="226">
        <v>0</v>
      </c>
      <c r="F113" s="99"/>
    </row>
    <row r="114" spans="1:6" s="14" customFormat="1" ht="12" customHeight="1" x14ac:dyDescent="0.3">
      <c r="A114" s="86"/>
      <c r="B114" s="322" t="s">
        <v>1005</v>
      </c>
      <c r="C114" s="101" t="s">
        <v>88</v>
      </c>
      <c r="D114" s="230">
        <v>1</v>
      </c>
      <c r="E114" s="226">
        <v>2541</v>
      </c>
      <c r="F114" s="99">
        <f t="shared" ref="F114:F122" si="4">+D114*E114</f>
        <v>2541</v>
      </c>
    </row>
    <row r="115" spans="1:6" s="14" customFormat="1" ht="12" customHeight="1" x14ac:dyDescent="0.3">
      <c r="A115" s="86"/>
      <c r="B115" s="322" t="s">
        <v>1006</v>
      </c>
      <c r="C115" s="101" t="s">
        <v>17</v>
      </c>
      <c r="D115" s="230">
        <v>56</v>
      </c>
      <c r="E115" s="226">
        <v>19.399999999999999</v>
      </c>
      <c r="F115" s="99">
        <f t="shared" si="4"/>
        <v>1086.3999999999999</v>
      </c>
    </row>
    <row r="116" spans="1:6" s="14" customFormat="1" ht="12" customHeight="1" x14ac:dyDescent="0.3">
      <c r="A116" s="86"/>
      <c r="B116" s="322" t="s">
        <v>1007</v>
      </c>
      <c r="C116" s="101" t="s">
        <v>17</v>
      </c>
      <c r="D116" s="230">
        <v>12</v>
      </c>
      <c r="E116" s="226">
        <v>36.1</v>
      </c>
      <c r="F116" s="99">
        <f t="shared" si="4"/>
        <v>433.20000000000005</v>
      </c>
    </row>
    <row r="117" spans="1:6" s="14" customFormat="1" ht="12" customHeight="1" x14ac:dyDescent="0.3">
      <c r="A117" s="86"/>
      <c r="B117" s="322" t="s">
        <v>1008</v>
      </c>
      <c r="C117" s="101" t="s">
        <v>88</v>
      </c>
      <c r="D117" s="230">
        <v>8</v>
      </c>
      <c r="E117" s="226">
        <v>36.1</v>
      </c>
      <c r="F117" s="99">
        <f t="shared" si="4"/>
        <v>288.8</v>
      </c>
    </row>
    <row r="118" spans="1:6" s="14" customFormat="1" ht="12" customHeight="1" x14ac:dyDescent="0.3">
      <c r="A118" s="86"/>
      <c r="B118" s="322" t="s">
        <v>1009</v>
      </c>
      <c r="C118" s="101" t="s">
        <v>88</v>
      </c>
      <c r="D118" s="230">
        <v>17</v>
      </c>
      <c r="E118" s="226">
        <v>45.7</v>
      </c>
      <c r="F118" s="99">
        <f t="shared" si="4"/>
        <v>776.90000000000009</v>
      </c>
    </row>
    <row r="119" spans="1:6" s="14" customFormat="1" ht="12" customHeight="1" x14ac:dyDescent="0.3">
      <c r="A119" s="86"/>
      <c r="B119" s="322" t="s">
        <v>1010</v>
      </c>
      <c r="C119" s="101" t="s">
        <v>88</v>
      </c>
      <c r="D119" s="230">
        <v>1</v>
      </c>
      <c r="E119" s="226">
        <v>69.3</v>
      </c>
      <c r="F119" s="99">
        <f t="shared" si="4"/>
        <v>69.3</v>
      </c>
    </row>
    <row r="120" spans="1:6" s="14" customFormat="1" ht="12" customHeight="1" x14ac:dyDescent="0.3">
      <c r="A120" s="86"/>
      <c r="B120" s="322" t="s">
        <v>1011</v>
      </c>
      <c r="C120" s="101" t="s">
        <v>88</v>
      </c>
      <c r="D120" s="230">
        <v>76</v>
      </c>
      <c r="E120" s="226">
        <v>25.5</v>
      </c>
      <c r="F120" s="99">
        <f t="shared" si="4"/>
        <v>1938</v>
      </c>
    </row>
    <row r="121" spans="1:6" s="14" customFormat="1" ht="12" customHeight="1" x14ac:dyDescent="0.3">
      <c r="A121" s="86"/>
      <c r="B121" s="322" t="s">
        <v>1003</v>
      </c>
      <c r="C121" s="101" t="s">
        <v>32</v>
      </c>
      <c r="D121" s="230">
        <v>4560</v>
      </c>
      <c r="E121" s="226">
        <v>3.1</v>
      </c>
      <c r="F121" s="99">
        <f t="shared" si="4"/>
        <v>14136</v>
      </c>
    </row>
    <row r="122" spans="1:6" s="14" customFormat="1" ht="12" customHeight="1" x14ac:dyDescent="0.3">
      <c r="A122" s="86"/>
      <c r="B122" s="322" t="s">
        <v>1012</v>
      </c>
      <c r="C122" s="101" t="s">
        <v>88</v>
      </c>
      <c r="D122" s="230">
        <v>76</v>
      </c>
      <c r="E122" s="226">
        <v>4.7</v>
      </c>
      <c r="F122" s="99">
        <f t="shared" si="4"/>
        <v>357.2</v>
      </c>
    </row>
    <row r="123" spans="1:6" s="14" customFormat="1" ht="12" customHeight="1" thickBot="1" x14ac:dyDescent="0.35">
      <c r="A123" s="85"/>
      <c r="B123" s="321"/>
      <c r="C123" s="84"/>
      <c r="D123" s="30"/>
      <c r="E123" s="226">
        <v>0</v>
      </c>
      <c r="F123" s="99">
        <f t="shared" ref="F123:F207" si="5">+D123*E123</f>
        <v>0</v>
      </c>
    </row>
    <row r="124" spans="1:6" s="14" customFormat="1" ht="24" customHeight="1" thickBot="1" x14ac:dyDescent="0.35">
      <c r="A124" s="27">
        <v>10</v>
      </c>
      <c r="B124" s="332" t="s">
        <v>417</v>
      </c>
      <c r="C124" s="84"/>
      <c r="D124" s="138"/>
      <c r="E124" s="237">
        <v>0</v>
      </c>
      <c r="F124" s="139">
        <f>SUBTOTAL(9,F125:F133)</f>
        <v>29398.1</v>
      </c>
    </row>
    <row r="125" spans="1:6" s="14" customFormat="1" ht="12" customHeight="1" x14ac:dyDescent="0.3">
      <c r="A125" s="85"/>
      <c r="B125" s="322" t="s">
        <v>418</v>
      </c>
      <c r="C125" s="101" t="s">
        <v>17</v>
      </c>
      <c r="D125" s="30">
        <v>1</v>
      </c>
      <c r="E125" s="226">
        <v>6941.8</v>
      </c>
      <c r="F125" s="99">
        <f t="shared" si="5"/>
        <v>6941.8</v>
      </c>
    </row>
    <row r="126" spans="1:6" s="14" customFormat="1" ht="12" customHeight="1" x14ac:dyDescent="0.3">
      <c r="A126" s="85"/>
      <c r="B126" s="322" t="s">
        <v>419</v>
      </c>
      <c r="C126" s="101" t="s">
        <v>88</v>
      </c>
      <c r="D126" s="30">
        <v>1</v>
      </c>
      <c r="E126" s="226">
        <v>2700.2</v>
      </c>
      <c r="F126" s="99">
        <f t="shared" si="5"/>
        <v>2700.2</v>
      </c>
    </row>
    <row r="127" spans="1:6" s="14" customFormat="1" ht="12" customHeight="1" x14ac:dyDescent="0.3">
      <c r="A127" s="85"/>
      <c r="B127" s="322" t="s">
        <v>420</v>
      </c>
      <c r="C127" s="101" t="s">
        <v>88</v>
      </c>
      <c r="D127" s="30">
        <v>1</v>
      </c>
      <c r="E127" s="226">
        <v>19756.099999999999</v>
      </c>
      <c r="F127" s="99">
        <f t="shared" si="5"/>
        <v>19756.099999999999</v>
      </c>
    </row>
    <row r="128" spans="1:6" s="14" customFormat="1" ht="12" customHeight="1" x14ac:dyDescent="0.3">
      <c r="A128" s="85"/>
      <c r="B128" s="322" t="s">
        <v>421</v>
      </c>
      <c r="C128" s="101" t="s">
        <v>88</v>
      </c>
      <c r="D128" s="30"/>
      <c r="E128" s="226">
        <v>0</v>
      </c>
      <c r="F128" s="99">
        <f t="shared" si="5"/>
        <v>0</v>
      </c>
    </row>
    <row r="129" spans="1:6" s="14" customFormat="1" ht="12" customHeight="1" x14ac:dyDescent="0.3">
      <c r="A129" s="85"/>
      <c r="B129" s="322" t="s">
        <v>1013</v>
      </c>
      <c r="C129" s="101" t="s">
        <v>88</v>
      </c>
      <c r="D129" s="30"/>
      <c r="E129" s="226">
        <v>10311.799999999999</v>
      </c>
      <c r="F129" s="99">
        <f t="shared" si="5"/>
        <v>0</v>
      </c>
    </row>
    <row r="130" spans="1:6" s="14" customFormat="1" ht="12" customHeight="1" x14ac:dyDescent="0.3">
      <c r="A130" s="85"/>
      <c r="B130" s="322" t="s">
        <v>1014</v>
      </c>
      <c r="C130" s="101" t="s">
        <v>88</v>
      </c>
      <c r="D130" s="30"/>
      <c r="E130" s="226">
        <v>8260.6</v>
      </c>
      <c r="F130" s="99">
        <f t="shared" si="5"/>
        <v>0</v>
      </c>
    </row>
    <row r="131" spans="1:6" s="14" customFormat="1" ht="12" customHeight="1" x14ac:dyDescent="0.3">
      <c r="A131" s="85"/>
      <c r="B131" s="322" t="s">
        <v>1015</v>
      </c>
      <c r="C131" s="101" t="s">
        <v>88</v>
      </c>
      <c r="D131" s="30"/>
      <c r="E131" s="226">
        <v>22649.9</v>
      </c>
      <c r="F131" s="99">
        <f t="shared" si="5"/>
        <v>0</v>
      </c>
    </row>
    <row r="132" spans="1:6" s="14" customFormat="1" ht="12" customHeight="1" x14ac:dyDescent="0.3">
      <c r="A132" s="85"/>
      <c r="B132" s="321"/>
      <c r="C132" s="84"/>
      <c r="D132" s="30"/>
      <c r="E132" s="226">
        <v>0</v>
      </c>
      <c r="F132" s="99">
        <f t="shared" si="5"/>
        <v>0</v>
      </c>
    </row>
    <row r="133" spans="1:6" s="14" customFormat="1" ht="12" customHeight="1" thickBot="1" x14ac:dyDescent="0.35">
      <c r="A133" s="85"/>
      <c r="B133" s="321"/>
      <c r="C133" s="84"/>
      <c r="D133" s="30"/>
      <c r="E133" s="226">
        <v>0</v>
      </c>
      <c r="F133" s="99">
        <f t="shared" si="5"/>
        <v>0</v>
      </c>
    </row>
    <row r="134" spans="1:6" s="14" customFormat="1" ht="24" customHeight="1" thickBot="1" x14ac:dyDescent="0.35">
      <c r="A134" s="27">
        <v>11</v>
      </c>
      <c r="B134" s="332" t="s">
        <v>422</v>
      </c>
      <c r="C134" s="84"/>
      <c r="D134" s="138"/>
      <c r="E134" s="237">
        <v>0</v>
      </c>
      <c r="F134" s="139">
        <f>SUBTOTAL(9,F135:F143)</f>
        <v>14944.8</v>
      </c>
    </row>
    <row r="135" spans="1:6" s="14" customFormat="1" ht="12" customHeight="1" x14ac:dyDescent="0.3">
      <c r="A135" s="85"/>
      <c r="B135" s="321" t="s">
        <v>423</v>
      </c>
      <c r="C135" s="101" t="s">
        <v>17</v>
      </c>
      <c r="D135" s="30"/>
      <c r="E135" s="226">
        <v>0</v>
      </c>
      <c r="F135" s="99">
        <f t="shared" si="5"/>
        <v>0</v>
      </c>
    </row>
    <row r="136" spans="1:6" s="14" customFormat="1" ht="12" customHeight="1" x14ac:dyDescent="0.3">
      <c r="A136" s="85"/>
      <c r="B136" s="322" t="s">
        <v>424</v>
      </c>
      <c r="C136" s="101" t="s">
        <v>17</v>
      </c>
      <c r="D136" s="30"/>
      <c r="E136" s="226">
        <v>0</v>
      </c>
      <c r="F136" s="99">
        <f t="shared" si="5"/>
        <v>0</v>
      </c>
    </row>
    <row r="137" spans="1:6" s="14" customFormat="1" ht="12" customHeight="1" x14ac:dyDescent="0.3">
      <c r="A137" s="85"/>
      <c r="B137" s="322" t="s">
        <v>93</v>
      </c>
      <c r="C137" s="101" t="s">
        <v>88</v>
      </c>
      <c r="D137" s="30"/>
      <c r="E137" s="226">
        <v>0</v>
      </c>
      <c r="F137" s="99">
        <f t="shared" si="5"/>
        <v>0</v>
      </c>
    </row>
    <row r="138" spans="1:6" s="14" customFormat="1" ht="12" customHeight="1" x14ac:dyDescent="0.3">
      <c r="A138" s="85"/>
      <c r="B138" s="322" t="s">
        <v>415</v>
      </c>
      <c r="C138" s="101" t="s">
        <v>88</v>
      </c>
      <c r="D138" s="30"/>
      <c r="E138" s="226">
        <v>0</v>
      </c>
      <c r="F138" s="99">
        <f t="shared" si="5"/>
        <v>0</v>
      </c>
    </row>
    <row r="139" spans="1:6" s="14" customFormat="1" ht="12" customHeight="1" x14ac:dyDescent="0.3">
      <c r="A139" s="85"/>
      <c r="B139" s="322" t="s">
        <v>1058</v>
      </c>
      <c r="C139" s="101" t="s">
        <v>1048</v>
      </c>
      <c r="D139" s="30">
        <v>1</v>
      </c>
      <c r="E139" s="226">
        <v>4550</v>
      </c>
      <c r="F139" s="99">
        <f>D139*E139</f>
        <v>4550</v>
      </c>
    </row>
    <row r="140" spans="1:6" s="14" customFormat="1" ht="12" customHeight="1" x14ac:dyDescent="0.3">
      <c r="A140" s="85"/>
      <c r="B140" s="373" t="s">
        <v>1080</v>
      </c>
      <c r="C140" s="374" t="s">
        <v>1048</v>
      </c>
      <c r="D140" s="371">
        <v>1</v>
      </c>
      <c r="E140" s="369">
        <v>4550</v>
      </c>
      <c r="F140" s="370">
        <f>D140*E140</f>
        <v>4550</v>
      </c>
    </row>
    <row r="141" spans="1:6" s="14" customFormat="1" ht="12" customHeight="1" x14ac:dyDescent="0.3">
      <c r="A141" s="85"/>
      <c r="B141" s="321" t="s">
        <v>425</v>
      </c>
      <c r="C141" s="101" t="s">
        <v>88</v>
      </c>
      <c r="D141" s="30">
        <v>1</v>
      </c>
      <c r="E141" s="226">
        <v>4676</v>
      </c>
      <c r="F141" s="99">
        <f t="shared" si="5"/>
        <v>4676</v>
      </c>
    </row>
    <row r="142" spans="1:6" s="14" customFormat="1" ht="12" customHeight="1" x14ac:dyDescent="0.3">
      <c r="A142" s="85"/>
      <c r="B142" s="322" t="s">
        <v>426</v>
      </c>
      <c r="C142" s="101" t="s">
        <v>88</v>
      </c>
      <c r="D142" s="30">
        <v>1</v>
      </c>
      <c r="E142" s="226">
        <v>1168.8</v>
      </c>
      <c r="F142" s="99">
        <f t="shared" si="5"/>
        <v>1168.8</v>
      </c>
    </row>
    <row r="143" spans="1:6" s="14" customFormat="1" ht="12" customHeight="1" thickBot="1" x14ac:dyDescent="0.35">
      <c r="A143" s="85"/>
      <c r="B143" s="321"/>
      <c r="C143" s="84"/>
      <c r="D143" s="30"/>
      <c r="E143" s="226">
        <v>0</v>
      </c>
      <c r="F143" s="323">
        <f>+D143*E143</f>
        <v>0</v>
      </c>
    </row>
    <row r="144" spans="1:6" s="14" customFormat="1" ht="24" customHeight="1" thickBot="1" x14ac:dyDescent="0.35">
      <c r="A144" s="27">
        <v>12</v>
      </c>
      <c r="B144" s="332" t="s">
        <v>427</v>
      </c>
      <c r="C144" s="84"/>
      <c r="D144" s="138"/>
      <c r="E144" s="237">
        <v>0</v>
      </c>
      <c r="F144" s="139">
        <f>SUBTOTAL(9,F145:F148)</f>
        <v>359.8</v>
      </c>
    </row>
    <row r="145" spans="1:6" s="14" customFormat="1" ht="12" customHeight="1" x14ac:dyDescent="0.3">
      <c r="A145" s="85"/>
      <c r="B145" s="322" t="s">
        <v>428</v>
      </c>
      <c r="C145" s="101" t="s">
        <v>88</v>
      </c>
      <c r="D145" s="30"/>
      <c r="E145" s="226">
        <v>0</v>
      </c>
      <c r="F145" s="99">
        <f t="shared" ref="F145:F147" si="6">+D145*E145</f>
        <v>0</v>
      </c>
    </row>
    <row r="146" spans="1:6" s="14" customFormat="1" ht="12" customHeight="1" x14ac:dyDescent="0.3">
      <c r="A146" s="85"/>
      <c r="B146" s="322" t="s">
        <v>429</v>
      </c>
      <c r="C146" s="101" t="s">
        <v>655</v>
      </c>
      <c r="D146" s="30"/>
      <c r="E146" s="226">
        <v>0</v>
      </c>
      <c r="F146" s="99">
        <f t="shared" si="6"/>
        <v>0</v>
      </c>
    </row>
    <row r="147" spans="1:6" s="14" customFormat="1" ht="12" customHeight="1" x14ac:dyDescent="0.3">
      <c r="A147" s="85"/>
      <c r="B147" s="322" t="s">
        <v>430</v>
      </c>
      <c r="C147" s="101" t="s">
        <v>88</v>
      </c>
      <c r="D147" s="30">
        <v>1</v>
      </c>
      <c r="E147" s="226">
        <v>359.8</v>
      </c>
      <c r="F147" s="99">
        <f t="shared" si="6"/>
        <v>359.8</v>
      </c>
    </row>
    <row r="148" spans="1:6" s="14" customFormat="1" ht="12" customHeight="1" thickBot="1" x14ac:dyDescent="0.35">
      <c r="A148" s="85"/>
      <c r="B148" s="321"/>
      <c r="C148" s="84"/>
      <c r="D148" s="30"/>
      <c r="E148" s="226">
        <v>0</v>
      </c>
      <c r="F148" s="99">
        <f t="shared" si="5"/>
        <v>0</v>
      </c>
    </row>
    <row r="149" spans="1:6" s="14" customFormat="1" ht="24" customHeight="1" thickBot="1" x14ac:dyDescent="0.35">
      <c r="A149" s="27">
        <v>13</v>
      </c>
      <c r="B149" s="332" t="s">
        <v>433</v>
      </c>
      <c r="C149" s="84"/>
      <c r="D149" s="138"/>
      <c r="E149" s="237">
        <v>0</v>
      </c>
      <c r="F149" s="139">
        <f>SUBTOTAL(9,F150:F152)</f>
        <v>0</v>
      </c>
    </row>
    <row r="150" spans="1:6" s="14" customFormat="1" ht="12" customHeight="1" x14ac:dyDescent="0.3">
      <c r="A150" s="85"/>
      <c r="B150" s="322" t="s">
        <v>434</v>
      </c>
      <c r="C150" s="101" t="s">
        <v>656</v>
      </c>
      <c r="D150" s="30"/>
      <c r="E150" s="226">
        <v>0</v>
      </c>
      <c r="F150" s="99">
        <f t="shared" si="5"/>
        <v>0</v>
      </c>
    </row>
    <row r="151" spans="1:6" s="14" customFormat="1" ht="12" customHeight="1" x14ac:dyDescent="0.3">
      <c r="A151" s="85"/>
      <c r="B151" s="322" t="s">
        <v>435</v>
      </c>
      <c r="C151" s="101" t="s">
        <v>656</v>
      </c>
      <c r="D151" s="30"/>
      <c r="E151" s="226">
        <v>0</v>
      </c>
      <c r="F151" s="99">
        <f t="shared" si="5"/>
        <v>0</v>
      </c>
    </row>
    <row r="152" spans="1:6" s="14" customFormat="1" ht="12" customHeight="1" thickBot="1" x14ac:dyDescent="0.35">
      <c r="A152" s="85"/>
      <c r="B152" s="322"/>
      <c r="C152" s="84"/>
      <c r="D152" s="30"/>
      <c r="E152" s="226">
        <v>0</v>
      </c>
      <c r="F152" s="99">
        <f t="shared" si="5"/>
        <v>0</v>
      </c>
    </row>
    <row r="153" spans="1:6" s="14" customFormat="1" ht="24" customHeight="1" thickBot="1" x14ac:dyDescent="0.35">
      <c r="A153" s="27">
        <v>14</v>
      </c>
      <c r="B153" s="332" t="s">
        <v>196</v>
      </c>
      <c r="C153" s="84"/>
      <c r="D153" s="138"/>
      <c r="E153" s="237">
        <v>0</v>
      </c>
      <c r="F153" s="139">
        <f>SUBTOTAL(9,F154:F161)</f>
        <v>19605.5</v>
      </c>
    </row>
    <row r="154" spans="1:6" s="14" customFormat="1" ht="24" x14ac:dyDescent="0.3">
      <c r="A154" s="85"/>
      <c r="B154" s="87" t="s">
        <v>200</v>
      </c>
      <c r="C154" s="101" t="s">
        <v>88</v>
      </c>
      <c r="D154" s="30"/>
      <c r="E154" s="226">
        <v>0</v>
      </c>
      <c r="F154" s="99">
        <f t="shared" si="5"/>
        <v>0</v>
      </c>
    </row>
    <row r="155" spans="1:6" s="14" customFormat="1" ht="12" customHeight="1" x14ac:dyDescent="0.3">
      <c r="A155" s="27"/>
      <c r="B155" s="90" t="s">
        <v>201</v>
      </c>
      <c r="C155" s="101" t="s">
        <v>88</v>
      </c>
      <c r="D155" s="30"/>
      <c r="E155" s="226">
        <v>0</v>
      </c>
      <c r="F155" s="99">
        <f t="shared" si="5"/>
        <v>0</v>
      </c>
    </row>
    <row r="156" spans="1:6" s="14" customFormat="1" ht="12" customHeight="1" x14ac:dyDescent="0.3">
      <c r="A156" s="85"/>
      <c r="B156" s="91" t="s">
        <v>202</v>
      </c>
      <c r="C156" s="101" t="s">
        <v>88</v>
      </c>
      <c r="D156" s="30">
        <v>1</v>
      </c>
      <c r="E156" s="226">
        <v>19605.5</v>
      </c>
      <c r="F156" s="99">
        <f t="shared" si="5"/>
        <v>19605.5</v>
      </c>
    </row>
    <row r="157" spans="1:6" s="14" customFormat="1" ht="12" customHeight="1" x14ac:dyDescent="0.3">
      <c r="A157" s="85"/>
      <c r="B157" s="87" t="s">
        <v>203</v>
      </c>
      <c r="C157" s="101" t="s">
        <v>88</v>
      </c>
      <c r="D157" s="30"/>
      <c r="E157" s="226">
        <v>0</v>
      </c>
      <c r="F157" s="99">
        <f t="shared" si="5"/>
        <v>0</v>
      </c>
    </row>
    <row r="158" spans="1:6" s="14" customFormat="1" ht="12" customHeight="1" x14ac:dyDescent="0.3">
      <c r="A158" s="85"/>
      <c r="B158" s="90" t="s">
        <v>204</v>
      </c>
      <c r="C158" s="101" t="s">
        <v>88</v>
      </c>
      <c r="D158" s="30"/>
      <c r="E158" s="226">
        <v>0</v>
      </c>
      <c r="F158" s="99">
        <f t="shared" si="5"/>
        <v>0</v>
      </c>
    </row>
    <row r="159" spans="1:6" s="14" customFormat="1" ht="12" customHeight="1" x14ac:dyDescent="0.3">
      <c r="A159" s="85"/>
      <c r="B159" s="92" t="s">
        <v>205</v>
      </c>
      <c r="C159" s="101" t="s">
        <v>88</v>
      </c>
      <c r="D159" s="30"/>
      <c r="E159" s="226">
        <v>0</v>
      </c>
      <c r="F159" s="99">
        <f t="shared" si="5"/>
        <v>0</v>
      </c>
    </row>
    <row r="160" spans="1:6" s="14" customFormat="1" ht="12" customHeight="1" x14ac:dyDescent="0.3">
      <c r="A160" s="85"/>
      <c r="B160" s="93" t="s">
        <v>206</v>
      </c>
      <c r="C160" s="101" t="s">
        <v>88</v>
      </c>
      <c r="D160" s="30"/>
      <c r="E160" s="226">
        <v>0</v>
      </c>
      <c r="F160" s="99">
        <f t="shared" si="5"/>
        <v>0</v>
      </c>
    </row>
    <row r="161" spans="1:6" s="14" customFormat="1" ht="12" customHeight="1" thickBot="1" x14ac:dyDescent="0.35">
      <c r="A161" s="85"/>
      <c r="B161" s="321"/>
      <c r="C161" s="84"/>
      <c r="D161" s="30"/>
      <c r="E161" s="226">
        <v>0</v>
      </c>
      <c r="F161" s="99">
        <f t="shared" si="5"/>
        <v>0</v>
      </c>
    </row>
    <row r="162" spans="1:6" s="14" customFormat="1" ht="24" customHeight="1" thickBot="1" x14ac:dyDescent="0.35">
      <c r="A162" s="27">
        <v>15</v>
      </c>
      <c r="B162" s="332" t="s">
        <v>94</v>
      </c>
      <c r="C162" s="84"/>
      <c r="D162" s="138"/>
      <c r="E162" s="237">
        <v>0</v>
      </c>
      <c r="F162" s="139">
        <f>SUBTOTAL(9,F163:F177)</f>
        <v>49887.600000000006</v>
      </c>
    </row>
    <row r="163" spans="1:6" s="14" customFormat="1" ht="12" customHeight="1" x14ac:dyDescent="0.3">
      <c r="A163" s="86"/>
      <c r="B163" s="322" t="s">
        <v>207</v>
      </c>
      <c r="C163" s="101" t="s">
        <v>17</v>
      </c>
      <c r="D163" s="30">
        <v>1</v>
      </c>
      <c r="E163" s="226">
        <v>23127.5</v>
      </c>
      <c r="F163" s="99">
        <f t="shared" si="5"/>
        <v>23127.5</v>
      </c>
    </row>
    <row r="164" spans="1:6" s="14" customFormat="1" ht="12" customHeight="1" x14ac:dyDescent="0.3">
      <c r="A164" s="86"/>
      <c r="B164" s="322" t="s">
        <v>208</v>
      </c>
      <c r="C164" s="101" t="s">
        <v>88</v>
      </c>
      <c r="D164" s="30">
        <v>1</v>
      </c>
      <c r="E164" s="226">
        <v>1729.6</v>
      </c>
      <c r="F164" s="99">
        <f t="shared" si="5"/>
        <v>1729.6</v>
      </c>
    </row>
    <row r="165" spans="1:6" s="14" customFormat="1" ht="12" customHeight="1" x14ac:dyDescent="0.3">
      <c r="A165" s="86"/>
      <c r="B165" s="322" t="s">
        <v>209</v>
      </c>
      <c r="C165" s="101" t="s">
        <v>88</v>
      </c>
      <c r="D165" s="30">
        <v>1</v>
      </c>
      <c r="E165" s="226">
        <v>538.4</v>
      </c>
      <c r="F165" s="99">
        <f t="shared" si="5"/>
        <v>538.4</v>
      </c>
    </row>
    <row r="166" spans="1:6" s="14" customFormat="1" ht="12" customHeight="1" x14ac:dyDescent="0.3">
      <c r="A166" s="86"/>
      <c r="B166" s="322" t="s">
        <v>1016</v>
      </c>
      <c r="C166" s="101" t="s">
        <v>88</v>
      </c>
      <c r="D166" s="30">
        <v>1</v>
      </c>
      <c r="E166" s="226">
        <v>11356.5</v>
      </c>
      <c r="F166" s="99">
        <f t="shared" si="5"/>
        <v>11356.5</v>
      </c>
    </row>
    <row r="167" spans="1:6" s="14" customFormat="1" ht="12" customHeight="1" x14ac:dyDescent="0.3">
      <c r="A167" s="86"/>
      <c r="B167" s="322" t="s">
        <v>211</v>
      </c>
      <c r="C167" s="101" t="s">
        <v>88</v>
      </c>
      <c r="D167" s="30">
        <v>1</v>
      </c>
      <c r="E167" s="226">
        <v>2141.9</v>
      </c>
      <c r="F167" s="99">
        <f t="shared" si="5"/>
        <v>2141.9</v>
      </c>
    </row>
    <row r="168" spans="1:6" s="14" customFormat="1" ht="12" customHeight="1" x14ac:dyDescent="0.3">
      <c r="A168" s="86"/>
      <c r="B168" s="322" t="s">
        <v>210</v>
      </c>
      <c r="C168" s="101" t="s">
        <v>88</v>
      </c>
      <c r="D168" s="30">
        <v>1</v>
      </c>
      <c r="E168" s="226">
        <v>10993.7</v>
      </c>
      <c r="F168" s="99">
        <f t="shared" si="5"/>
        <v>10993.7</v>
      </c>
    </row>
    <row r="169" spans="1:6" s="14" customFormat="1" ht="12" customHeight="1" x14ac:dyDescent="0.3">
      <c r="A169" s="86"/>
      <c r="B169" s="322" t="s">
        <v>413</v>
      </c>
      <c r="C169" s="101"/>
      <c r="D169" s="30"/>
      <c r="E169" s="226">
        <v>0</v>
      </c>
      <c r="F169" s="99">
        <f t="shared" si="5"/>
        <v>0</v>
      </c>
    </row>
    <row r="170" spans="1:6" s="14" customFormat="1" ht="12" customHeight="1" x14ac:dyDescent="0.3">
      <c r="A170" s="86"/>
      <c r="B170" s="322" t="s">
        <v>414</v>
      </c>
      <c r="C170" s="101"/>
      <c r="D170" s="30"/>
      <c r="E170" s="226">
        <v>0</v>
      </c>
      <c r="F170" s="99">
        <f t="shared" si="5"/>
        <v>0</v>
      </c>
    </row>
    <row r="171" spans="1:6" s="14" customFormat="1" ht="12" customHeight="1" x14ac:dyDescent="0.3">
      <c r="A171" s="86"/>
      <c r="B171" s="322" t="s">
        <v>1017</v>
      </c>
      <c r="C171" s="101" t="s">
        <v>17</v>
      </c>
      <c r="D171" s="30"/>
      <c r="E171" s="226">
        <v>11887.4</v>
      </c>
      <c r="F171" s="99">
        <f t="shared" si="5"/>
        <v>0</v>
      </c>
    </row>
    <row r="172" spans="1:6" s="14" customFormat="1" ht="12" customHeight="1" x14ac:dyDescent="0.3">
      <c r="A172" s="86"/>
      <c r="B172" s="322" t="s">
        <v>1018</v>
      </c>
      <c r="C172" s="101" t="s">
        <v>88</v>
      </c>
      <c r="D172" s="30"/>
      <c r="E172" s="226">
        <v>1336.6</v>
      </c>
      <c r="F172" s="99">
        <f t="shared" si="5"/>
        <v>0</v>
      </c>
    </row>
    <row r="173" spans="1:6" s="14" customFormat="1" ht="12" customHeight="1" x14ac:dyDescent="0.3">
      <c r="A173" s="86"/>
      <c r="B173" s="322" t="s">
        <v>1019</v>
      </c>
      <c r="C173" s="101" t="s">
        <v>88</v>
      </c>
      <c r="D173" s="30"/>
      <c r="E173" s="226">
        <v>554.4</v>
      </c>
      <c r="F173" s="99">
        <f t="shared" si="5"/>
        <v>0</v>
      </c>
    </row>
    <row r="174" spans="1:6" s="14" customFormat="1" ht="12" customHeight="1" x14ac:dyDescent="0.3">
      <c r="A174" s="86"/>
      <c r="B174" s="322" t="s">
        <v>1020</v>
      </c>
      <c r="C174" s="101" t="s">
        <v>88</v>
      </c>
      <c r="D174" s="30"/>
      <c r="E174" s="226">
        <v>10917</v>
      </c>
      <c r="F174" s="99">
        <f t="shared" si="5"/>
        <v>0</v>
      </c>
    </row>
    <row r="175" spans="1:6" s="14" customFormat="1" ht="12" customHeight="1" x14ac:dyDescent="0.3">
      <c r="A175" s="86"/>
      <c r="B175" s="322" t="s">
        <v>1021</v>
      </c>
      <c r="C175" s="101" t="s">
        <v>88</v>
      </c>
      <c r="D175" s="30"/>
      <c r="E175" s="226">
        <v>1352.6</v>
      </c>
      <c r="F175" s="99">
        <f t="shared" si="5"/>
        <v>0</v>
      </c>
    </row>
    <row r="176" spans="1:6" s="14" customFormat="1" ht="12" customHeight="1" x14ac:dyDescent="0.3">
      <c r="A176" s="86"/>
      <c r="B176" s="322" t="s">
        <v>1022</v>
      </c>
      <c r="C176" s="101" t="s">
        <v>88</v>
      </c>
      <c r="D176" s="30"/>
      <c r="E176" s="226">
        <v>15977.5</v>
      </c>
      <c r="F176" s="99">
        <f t="shared" si="5"/>
        <v>0</v>
      </c>
    </row>
    <row r="177" spans="1:6" s="14" customFormat="1" ht="12" customHeight="1" thickBot="1" x14ac:dyDescent="0.35">
      <c r="A177" s="85"/>
      <c r="B177" s="321"/>
      <c r="C177" s="84"/>
      <c r="D177" s="30"/>
      <c r="E177" s="226">
        <v>0</v>
      </c>
      <c r="F177" s="99">
        <f t="shared" si="5"/>
        <v>0</v>
      </c>
    </row>
    <row r="178" spans="1:6" s="14" customFormat="1" ht="24" customHeight="1" thickBot="1" x14ac:dyDescent="0.35">
      <c r="A178" s="27">
        <v>16</v>
      </c>
      <c r="B178" s="332" t="s">
        <v>95</v>
      </c>
      <c r="C178" s="84"/>
      <c r="D178" s="30"/>
      <c r="E178" s="226">
        <v>0</v>
      </c>
      <c r="F178" s="32">
        <f>SUBTOTAL(9,F179:F181)</f>
        <v>0</v>
      </c>
    </row>
    <row r="179" spans="1:6" s="14" customFormat="1" ht="12" customHeight="1" x14ac:dyDescent="0.3">
      <c r="A179" s="86"/>
      <c r="B179" s="322" t="s">
        <v>96</v>
      </c>
      <c r="C179" s="101" t="s">
        <v>655</v>
      </c>
      <c r="D179" s="30"/>
      <c r="E179" s="226">
        <v>0</v>
      </c>
      <c r="F179" s="99">
        <f t="shared" ref="F179" si="7">+D179*E179</f>
        <v>0</v>
      </c>
    </row>
    <row r="180" spans="1:6" s="14" customFormat="1" ht="12" customHeight="1" x14ac:dyDescent="0.3">
      <c r="A180" s="86"/>
      <c r="B180" s="322"/>
      <c r="C180" s="84"/>
      <c r="D180" s="30"/>
      <c r="E180" s="226">
        <v>0</v>
      </c>
      <c r="F180" s="99">
        <f t="shared" si="5"/>
        <v>0</v>
      </c>
    </row>
    <row r="181" spans="1:6" s="14" customFormat="1" ht="12" customHeight="1" thickBot="1" x14ac:dyDescent="0.35">
      <c r="A181" s="86"/>
      <c r="B181" s="322"/>
      <c r="C181" s="84"/>
      <c r="D181" s="30"/>
      <c r="E181" s="226">
        <v>0</v>
      </c>
      <c r="F181" s="99">
        <f t="shared" si="5"/>
        <v>0</v>
      </c>
    </row>
    <row r="182" spans="1:6" s="14" customFormat="1" ht="24" customHeight="1" thickBot="1" x14ac:dyDescent="0.35">
      <c r="A182" s="27">
        <v>17</v>
      </c>
      <c r="B182" s="332" t="s">
        <v>330</v>
      </c>
      <c r="C182" s="84"/>
      <c r="D182" s="30"/>
      <c r="E182" s="226">
        <v>0</v>
      </c>
      <c r="F182" s="32">
        <f>SUBTOTAL(9,F183:F185)</f>
        <v>0</v>
      </c>
    </row>
    <row r="183" spans="1:6" s="14" customFormat="1" ht="12" customHeight="1" x14ac:dyDescent="0.3">
      <c r="A183" s="86"/>
      <c r="B183" s="90" t="s">
        <v>329</v>
      </c>
      <c r="C183" s="101" t="s">
        <v>655</v>
      </c>
      <c r="D183" s="30"/>
      <c r="E183" s="226">
        <v>0</v>
      </c>
      <c r="F183" s="99">
        <f t="shared" si="5"/>
        <v>0</v>
      </c>
    </row>
    <row r="184" spans="1:6" s="14" customFormat="1" ht="12" customHeight="1" x14ac:dyDescent="0.3">
      <c r="A184" s="86"/>
      <c r="B184" s="90" t="s">
        <v>1023</v>
      </c>
      <c r="C184" s="101" t="s">
        <v>655</v>
      </c>
      <c r="D184" s="30"/>
      <c r="E184" s="226">
        <v>0</v>
      </c>
      <c r="F184" s="99">
        <f t="shared" si="5"/>
        <v>0</v>
      </c>
    </row>
    <row r="185" spans="1:6" s="14" customFormat="1" ht="12" customHeight="1" thickBot="1" x14ac:dyDescent="0.35">
      <c r="A185" s="86"/>
      <c r="B185" s="322"/>
      <c r="C185" s="84"/>
      <c r="D185" s="30"/>
      <c r="E185" s="226">
        <v>0</v>
      </c>
      <c r="F185" s="99">
        <f t="shared" si="5"/>
        <v>0</v>
      </c>
    </row>
    <row r="186" spans="1:6" s="14" customFormat="1" ht="24" customHeight="1" thickBot="1" x14ac:dyDescent="0.35">
      <c r="A186" s="27">
        <v>18</v>
      </c>
      <c r="B186" s="332" t="s">
        <v>2</v>
      </c>
      <c r="C186" s="315"/>
      <c r="D186" s="30"/>
      <c r="E186" s="226">
        <v>0</v>
      </c>
      <c r="F186" s="32">
        <f>SUBTOTAL(9,F187:F192)</f>
        <v>0</v>
      </c>
    </row>
    <row r="187" spans="1:6" s="14" customFormat="1" ht="12" customHeight="1" x14ac:dyDescent="0.3">
      <c r="A187" s="39"/>
      <c r="B187" s="92" t="s">
        <v>60</v>
      </c>
      <c r="C187" s="336" t="s">
        <v>655</v>
      </c>
      <c r="D187" s="30"/>
      <c r="E187" s="226">
        <v>0</v>
      </c>
      <c r="F187" s="99">
        <f t="shared" ref="F187:F191" si="8">+D187*E187</f>
        <v>0</v>
      </c>
    </row>
    <row r="188" spans="1:6" s="14" customFormat="1" ht="12" customHeight="1" x14ac:dyDescent="0.3">
      <c r="A188" s="39"/>
      <c r="B188" s="92" t="s">
        <v>61</v>
      </c>
      <c r="C188" s="336" t="s">
        <v>655</v>
      </c>
      <c r="D188" s="30"/>
      <c r="E188" s="226">
        <v>0</v>
      </c>
      <c r="F188" s="99">
        <f t="shared" si="8"/>
        <v>0</v>
      </c>
    </row>
    <row r="189" spans="1:6" s="14" customFormat="1" ht="12" customHeight="1" x14ac:dyDescent="0.3">
      <c r="A189" s="39"/>
      <c r="B189" s="92" t="s">
        <v>62</v>
      </c>
      <c r="C189" s="336" t="s">
        <v>655</v>
      </c>
      <c r="D189" s="30"/>
      <c r="E189" s="226">
        <v>0</v>
      </c>
      <c r="F189" s="99">
        <f t="shared" si="8"/>
        <v>0</v>
      </c>
    </row>
    <row r="190" spans="1:6" s="14" customFormat="1" ht="12" customHeight="1" x14ac:dyDescent="0.3">
      <c r="A190" s="39"/>
      <c r="B190" s="92" t="s">
        <v>63</v>
      </c>
      <c r="C190" s="336" t="s">
        <v>655</v>
      </c>
      <c r="D190" s="30"/>
      <c r="E190" s="226">
        <v>0</v>
      </c>
      <c r="F190" s="99">
        <f t="shared" si="8"/>
        <v>0</v>
      </c>
    </row>
    <row r="191" spans="1:6" s="14" customFormat="1" ht="12" customHeight="1" x14ac:dyDescent="0.3">
      <c r="A191" s="39"/>
      <c r="B191" s="92" t="s">
        <v>64</v>
      </c>
      <c r="C191" s="336"/>
      <c r="D191" s="30"/>
      <c r="E191" s="226">
        <v>0</v>
      </c>
      <c r="F191" s="99">
        <f t="shared" si="8"/>
        <v>0</v>
      </c>
    </row>
    <row r="192" spans="1:6" s="14" customFormat="1" ht="12" customHeight="1" thickBot="1" x14ac:dyDescent="0.35">
      <c r="A192" s="95"/>
      <c r="B192" s="87"/>
      <c r="C192" s="225"/>
      <c r="D192" s="30"/>
      <c r="E192" s="226">
        <v>0</v>
      </c>
      <c r="F192" s="99">
        <f t="shared" si="5"/>
        <v>0</v>
      </c>
    </row>
    <row r="193" spans="1:6" s="14" customFormat="1" ht="25.5" customHeight="1" thickBot="1" x14ac:dyDescent="0.35">
      <c r="A193" s="39">
        <v>19</v>
      </c>
      <c r="B193" s="313" t="s">
        <v>1024</v>
      </c>
      <c r="C193" s="336"/>
      <c r="D193" s="138"/>
      <c r="E193" s="237">
        <v>0</v>
      </c>
      <c r="F193" s="139">
        <f>SUBTOTAL(9,F194:F198)</f>
        <v>5168.9000000000005</v>
      </c>
    </row>
    <row r="194" spans="1:6" s="14" customFormat="1" ht="12" customHeight="1" x14ac:dyDescent="0.3">
      <c r="A194" s="39"/>
      <c r="B194" s="92" t="s">
        <v>1025</v>
      </c>
      <c r="C194" s="336" t="s">
        <v>88</v>
      </c>
      <c r="D194" s="30">
        <v>1</v>
      </c>
      <c r="E194" s="226">
        <v>1687.4</v>
      </c>
      <c r="F194" s="99">
        <f t="shared" ref="F194:F197" si="9">+D194*E194</f>
        <v>1687.4</v>
      </c>
    </row>
    <row r="195" spans="1:6" s="14" customFormat="1" ht="12" customHeight="1" x14ac:dyDescent="0.3">
      <c r="A195" s="39"/>
      <c r="B195" s="92" t="s">
        <v>1026</v>
      </c>
      <c r="C195" s="336" t="s">
        <v>88</v>
      </c>
      <c r="D195" s="30">
        <v>1</v>
      </c>
      <c r="E195" s="226">
        <v>1168.2</v>
      </c>
      <c r="F195" s="99">
        <f t="shared" si="9"/>
        <v>1168.2</v>
      </c>
    </row>
    <row r="196" spans="1:6" s="14" customFormat="1" ht="12" customHeight="1" x14ac:dyDescent="0.3">
      <c r="A196" s="39"/>
      <c r="B196" s="92" t="s">
        <v>1027</v>
      </c>
      <c r="C196" s="336" t="s">
        <v>88</v>
      </c>
      <c r="D196" s="30">
        <v>1</v>
      </c>
      <c r="E196" s="226">
        <v>778.8</v>
      </c>
      <c r="F196" s="99">
        <f t="shared" si="9"/>
        <v>778.8</v>
      </c>
    </row>
    <row r="197" spans="1:6" s="14" customFormat="1" ht="12" customHeight="1" x14ac:dyDescent="0.3">
      <c r="A197" s="39"/>
      <c r="B197" s="92" t="s">
        <v>1028</v>
      </c>
      <c r="C197" s="336" t="s">
        <v>88</v>
      </c>
      <c r="D197" s="30">
        <v>1</v>
      </c>
      <c r="E197" s="226">
        <v>1534.5</v>
      </c>
      <c r="F197" s="99">
        <f t="shared" si="9"/>
        <v>1534.5</v>
      </c>
    </row>
    <row r="198" spans="1:6" s="14" customFormat="1" ht="12" customHeight="1" thickBot="1" x14ac:dyDescent="0.35">
      <c r="A198" s="39"/>
      <c r="B198" s="92"/>
      <c r="C198" s="336"/>
      <c r="D198" s="30"/>
      <c r="E198" s="226">
        <v>0</v>
      </c>
      <c r="F198" s="99"/>
    </row>
    <row r="199" spans="1:6" s="14" customFormat="1" ht="22.5" customHeight="1" thickBot="1" x14ac:dyDescent="0.35">
      <c r="A199" s="39">
        <v>20</v>
      </c>
      <c r="B199" s="313" t="s">
        <v>1029</v>
      </c>
      <c r="C199" s="336"/>
      <c r="D199" s="138"/>
      <c r="E199" s="237">
        <v>0</v>
      </c>
      <c r="F199" s="139">
        <f>SUBTOTAL(9,F200:F206)</f>
        <v>10415.5</v>
      </c>
    </row>
    <row r="200" spans="1:6" s="14" customFormat="1" ht="12" customHeight="1" x14ac:dyDescent="0.3">
      <c r="A200" s="39"/>
      <c r="B200" s="92" t="s">
        <v>1030</v>
      </c>
      <c r="C200" s="336" t="s">
        <v>88</v>
      </c>
      <c r="D200" s="88">
        <v>1</v>
      </c>
      <c r="E200" s="340">
        <v>5910.4</v>
      </c>
      <c r="F200" s="99">
        <f t="shared" ref="F200:F206" si="10">+D200*E200</f>
        <v>5910.4</v>
      </c>
    </row>
    <row r="201" spans="1:6" s="14" customFormat="1" ht="12" customHeight="1" x14ac:dyDescent="0.3">
      <c r="A201" s="39"/>
      <c r="B201" s="92" t="s">
        <v>1031</v>
      </c>
      <c r="C201" s="336" t="s">
        <v>17</v>
      </c>
      <c r="D201" s="30">
        <v>1</v>
      </c>
      <c r="E201" s="226">
        <v>3368.6</v>
      </c>
      <c r="F201" s="99">
        <f t="shared" si="10"/>
        <v>3368.6</v>
      </c>
    </row>
    <row r="202" spans="1:6" s="14" customFormat="1" ht="12" customHeight="1" x14ac:dyDescent="0.3">
      <c r="A202" s="39"/>
      <c r="B202" s="92" t="s">
        <v>1032</v>
      </c>
      <c r="C202" s="336" t="s">
        <v>88</v>
      </c>
      <c r="D202" s="30">
        <v>1</v>
      </c>
      <c r="E202" s="226">
        <v>1136.5</v>
      </c>
      <c r="F202" s="99">
        <f t="shared" si="10"/>
        <v>1136.5</v>
      </c>
    </row>
    <row r="203" spans="1:6" s="14" customFormat="1" ht="12" customHeight="1" x14ac:dyDescent="0.3">
      <c r="A203" s="39"/>
      <c r="B203" s="92" t="s">
        <v>1033</v>
      </c>
      <c r="C203" s="336" t="s">
        <v>88</v>
      </c>
      <c r="D203" s="30"/>
      <c r="E203" s="226">
        <v>1046.0999999999999</v>
      </c>
      <c r="F203" s="99">
        <f t="shared" si="10"/>
        <v>0</v>
      </c>
    </row>
    <row r="204" spans="1:6" s="14" customFormat="1" ht="12" customHeight="1" x14ac:dyDescent="0.3">
      <c r="A204" s="39"/>
      <c r="B204" s="92" t="s">
        <v>1034</v>
      </c>
      <c r="C204" s="336" t="s">
        <v>17</v>
      </c>
      <c r="D204" s="30"/>
      <c r="E204" s="226">
        <v>115.5</v>
      </c>
      <c r="F204" s="99">
        <f t="shared" si="10"/>
        <v>0</v>
      </c>
    </row>
    <row r="205" spans="1:6" s="14" customFormat="1" ht="12" customHeight="1" x14ac:dyDescent="0.3">
      <c r="A205" s="39"/>
      <c r="B205" s="92" t="s">
        <v>1068</v>
      </c>
      <c r="C205" s="336" t="s">
        <v>88</v>
      </c>
      <c r="D205" s="30"/>
      <c r="E205" s="226">
        <v>0</v>
      </c>
      <c r="F205" s="99">
        <f t="shared" ref="F205" si="11">+D205*E205</f>
        <v>0</v>
      </c>
    </row>
    <row r="206" spans="1:6" s="14" customFormat="1" ht="12" customHeight="1" x14ac:dyDescent="0.3">
      <c r="A206" s="39"/>
      <c r="B206" s="92" t="s">
        <v>1035</v>
      </c>
      <c r="C206" s="336" t="s">
        <v>655</v>
      </c>
      <c r="D206" s="30"/>
      <c r="E206" s="226">
        <v>0</v>
      </c>
      <c r="F206" s="99">
        <f t="shared" si="10"/>
        <v>0</v>
      </c>
    </row>
    <row r="207" spans="1:6" ht="12" customHeight="1" thickBot="1" x14ac:dyDescent="0.35">
      <c r="A207" s="247"/>
      <c r="B207" s="314"/>
      <c r="C207" s="249"/>
      <c r="D207" s="250"/>
      <c r="E207" s="251"/>
      <c r="F207" s="99">
        <f t="shared" si="5"/>
        <v>0</v>
      </c>
    </row>
    <row r="208" spans="1:6" ht="15" customHeight="1" thickTop="1" thickBot="1" x14ac:dyDescent="0.35">
      <c r="A208" s="252"/>
      <c r="B208" s="253"/>
      <c r="C208" s="254"/>
      <c r="D208" s="255"/>
      <c r="E208" s="226"/>
      <c r="F208" s="256"/>
    </row>
    <row r="209" spans="1:6" s="14" customFormat="1" ht="15" customHeight="1" thickBot="1" x14ac:dyDescent="0.35">
      <c r="A209" s="252"/>
      <c r="B209" s="257" t="s">
        <v>242</v>
      </c>
      <c r="C209" s="258"/>
      <c r="D209" s="259"/>
      <c r="E209" s="237"/>
      <c r="F209" s="260">
        <f>SUBTOTAL(9,F4:F207)</f>
        <v>360747.8</v>
      </c>
    </row>
    <row r="210" spans="1:6" s="14" customFormat="1" ht="15" customHeight="1" thickBot="1" x14ac:dyDescent="0.35">
      <c r="A210" s="252"/>
      <c r="B210" s="257"/>
      <c r="C210" s="258"/>
      <c r="D210" s="259"/>
      <c r="E210" s="237"/>
      <c r="F210" s="227"/>
    </row>
    <row r="211" spans="1:6" s="14" customFormat="1" ht="15" customHeight="1" thickBot="1" x14ac:dyDescent="0.35">
      <c r="A211" s="252"/>
      <c r="B211" s="257" t="s">
        <v>393</v>
      </c>
      <c r="C211" s="258"/>
      <c r="D211" s="259"/>
      <c r="E211" s="237"/>
      <c r="F211" s="260">
        <f>+F209*0.2</f>
        <v>72149.56</v>
      </c>
    </row>
    <row r="212" spans="1:6" s="14" customFormat="1" ht="15" customHeight="1" thickBot="1" x14ac:dyDescent="0.35">
      <c r="A212" s="252"/>
      <c r="B212" s="257"/>
      <c r="C212" s="258"/>
      <c r="D212" s="259"/>
      <c r="E212" s="237"/>
      <c r="F212" s="227"/>
    </row>
    <row r="213" spans="1:6" s="14" customFormat="1" ht="15" customHeight="1" thickBot="1" x14ac:dyDescent="0.35">
      <c r="A213" s="261"/>
      <c r="B213" s="262" t="s">
        <v>12</v>
      </c>
      <c r="C213" s="263"/>
      <c r="D213" s="264"/>
      <c r="E213" s="265"/>
      <c r="F213" s="260">
        <f>+F209+F211</f>
        <v>432897.36</v>
      </c>
    </row>
    <row r="214" spans="1:6" ht="12" x14ac:dyDescent="0.3">
      <c r="A214" s="69"/>
      <c r="B214" s="70"/>
      <c r="C214" s="69"/>
      <c r="D214" s="70"/>
      <c r="E214" s="70"/>
      <c r="F214" s="70"/>
    </row>
  </sheetData>
  <mergeCells count="5">
    <mergeCell ref="C81:C100"/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2DEC3-3D1A-4C21-B801-81D27FEA6F1A}">
  <sheetPr>
    <tabColor rgb="FF92D050"/>
    <pageSetUpPr fitToPage="1"/>
  </sheetPr>
  <dimension ref="A1:F18"/>
  <sheetViews>
    <sheetView showZeros="0" view="pageBreakPreview" zoomScale="85" zoomScaleNormal="120" zoomScaleSheetLayoutView="85" workbookViewId="0">
      <pane xSplit="3" ySplit="3" topLeftCell="D4" activePane="bottomRight" state="frozen"/>
      <selection activeCell="L27" sqref="L26:L27"/>
      <selection pane="topRight" activeCell="L27" sqref="L26:L27"/>
      <selection pane="bottomLeft" activeCell="L27" sqref="L26:L27"/>
      <selection pane="bottomRight" activeCell="L27" sqref="L26:L27"/>
    </sheetView>
  </sheetViews>
  <sheetFormatPr baseColWidth="10" defaultRowHeight="10.199999999999999" x14ac:dyDescent="0.3"/>
  <cols>
    <col min="1" max="1" width="4.5546875" style="14" customWidth="1"/>
    <col min="2" max="2" width="36.6640625" style="52" customWidth="1"/>
    <col min="3" max="3" width="7.6640625" style="14" customWidth="1"/>
    <col min="4" max="4" width="6.88671875" style="52" customWidth="1"/>
    <col min="5" max="6" width="15.44140625" style="52" customWidth="1"/>
    <col min="7" max="241" width="11.44140625" style="52"/>
    <col min="242" max="242" width="7.109375" style="52" customWidth="1"/>
    <col min="243" max="243" width="76.33203125" style="52" customWidth="1"/>
    <col min="244" max="244" width="37.109375" style="52" customWidth="1"/>
    <col min="245" max="497" width="11.44140625" style="52"/>
    <col min="498" max="498" width="7.109375" style="52" customWidth="1"/>
    <col min="499" max="499" width="76.33203125" style="52" customWidth="1"/>
    <col min="500" max="500" width="37.109375" style="52" customWidth="1"/>
    <col min="501" max="753" width="11.44140625" style="52"/>
    <col min="754" max="754" width="7.109375" style="52" customWidth="1"/>
    <col min="755" max="755" width="76.33203125" style="52" customWidth="1"/>
    <col min="756" max="756" width="37.109375" style="52" customWidth="1"/>
    <col min="757" max="1009" width="11.44140625" style="52"/>
    <col min="1010" max="1010" width="7.109375" style="52" customWidth="1"/>
    <col min="1011" max="1011" width="76.33203125" style="52" customWidth="1"/>
    <col min="1012" max="1012" width="37.109375" style="52" customWidth="1"/>
    <col min="1013" max="1265" width="11.44140625" style="52"/>
    <col min="1266" max="1266" width="7.109375" style="52" customWidth="1"/>
    <col min="1267" max="1267" width="76.33203125" style="52" customWidth="1"/>
    <col min="1268" max="1268" width="37.109375" style="52" customWidth="1"/>
    <col min="1269" max="1521" width="11.44140625" style="52"/>
    <col min="1522" max="1522" width="7.109375" style="52" customWidth="1"/>
    <col min="1523" max="1523" width="76.33203125" style="52" customWidth="1"/>
    <col min="1524" max="1524" width="37.109375" style="52" customWidth="1"/>
    <col min="1525" max="1777" width="11.44140625" style="52"/>
    <col min="1778" max="1778" width="7.109375" style="52" customWidth="1"/>
    <col min="1779" max="1779" width="76.33203125" style="52" customWidth="1"/>
    <col min="1780" max="1780" width="37.109375" style="52" customWidth="1"/>
    <col min="1781" max="2033" width="11.44140625" style="52"/>
    <col min="2034" max="2034" width="7.109375" style="52" customWidth="1"/>
    <col min="2035" max="2035" width="76.33203125" style="52" customWidth="1"/>
    <col min="2036" max="2036" width="37.109375" style="52" customWidth="1"/>
    <col min="2037" max="2289" width="11.44140625" style="52"/>
    <col min="2290" max="2290" width="7.109375" style="52" customWidth="1"/>
    <col min="2291" max="2291" width="76.33203125" style="52" customWidth="1"/>
    <col min="2292" max="2292" width="37.109375" style="52" customWidth="1"/>
    <col min="2293" max="2545" width="11.44140625" style="52"/>
    <col min="2546" max="2546" width="7.109375" style="52" customWidth="1"/>
    <col min="2547" max="2547" width="76.33203125" style="52" customWidth="1"/>
    <col min="2548" max="2548" width="37.109375" style="52" customWidth="1"/>
    <col min="2549" max="2801" width="11.44140625" style="52"/>
    <col min="2802" max="2802" width="7.109375" style="52" customWidth="1"/>
    <col min="2803" max="2803" width="76.33203125" style="52" customWidth="1"/>
    <col min="2804" max="2804" width="37.109375" style="52" customWidth="1"/>
    <col min="2805" max="3057" width="11.44140625" style="52"/>
    <col min="3058" max="3058" width="7.109375" style="52" customWidth="1"/>
    <col min="3059" max="3059" width="76.33203125" style="52" customWidth="1"/>
    <col min="3060" max="3060" width="37.109375" style="52" customWidth="1"/>
    <col min="3061" max="3313" width="11.44140625" style="52"/>
    <col min="3314" max="3314" width="7.109375" style="52" customWidth="1"/>
    <col min="3315" max="3315" width="76.33203125" style="52" customWidth="1"/>
    <col min="3316" max="3316" width="37.109375" style="52" customWidth="1"/>
    <col min="3317" max="3569" width="11.44140625" style="52"/>
    <col min="3570" max="3570" width="7.109375" style="52" customWidth="1"/>
    <col min="3571" max="3571" width="76.33203125" style="52" customWidth="1"/>
    <col min="3572" max="3572" width="37.109375" style="52" customWidth="1"/>
    <col min="3573" max="3825" width="11.44140625" style="52"/>
    <col min="3826" max="3826" width="7.109375" style="52" customWidth="1"/>
    <col min="3827" max="3827" width="76.33203125" style="52" customWidth="1"/>
    <col min="3828" max="3828" width="37.109375" style="52" customWidth="1"/>
    <col min="3829" max="4081" width="11.44140625" style="52"/>
    <col min="4082" max="4082" width="7.109375" style="52" customWidth="1"/>
    <col min="4083" max="4083" width="76.33203125" style="52" customWidth="1"/>
    <col min="4084" max="4084" width="37.109375" style="52" customWidth="1"/>
    <col min="4085" max="4337" width="11.44140625" style="52"/>
    <col min="4338" max="4338" width="7.109375" style="52" customWidth="1"/>
    <col min="4339" max="4339" width="76.33203125" style="52" customWidth="1"/>
    <col min="4340" max="4340" width="37.109375" style="52" customWidth="1"/>
    <col min="4341" max="4593" width="11.44140625" style="52"/>
    <col min="4594" max="4594" width="7.109375" style="52" customWidth="1"/>
    <col min="4595" max="4595" width="76.33203125" style="52" customWidth="1"/>
    <col min="4596" max="4596" width="37.109375" style="52" customWidth="1"/>
    <col min="4597" max="4849" width="11.44140625" style="52"/>
    <col min="4850" max="4850" width="7.109375" style="52" customWidth="1"/>
    <col min="4851" max="4851" width="76.33203125" style="52" customWidth="1"/>
    <col min="4852" max="4852" width="37.109375" style="52" customWidth="1"/>
    <col min="4853" max="5105" width="11.44140625" style="52"/>
    <col min="5106" max="5106" width="7.109375" style="52" customWidth="1"/>
    <col min="5107" max="5107" width="76.33203125" style="52" customWidth="1"/>
    <col min="5108" max="5108" width="37.109375" style="52" customWidth="1"/>
    <col min="5109" max="5361" width="11.44140625" style="52"/>
    <col min="5362" max="5362" width="7.109375" style="52" customWidth="1"/>
    <col min="5363" max="5363" width="76.33203125" style="52" customWidth="1"/>
    <col min="5364" max="5364" width="37.109375" style="52" customWidth="1"/>
    <col min="5365" max="5617" width="11.44140625" style="52"/>
    <col min="5618" max="5618" width="7.109375" style="52" customWidth="1"/>
    <col min="5619" max="5619" width="76.33203125" style="52" customWidth="1"/>
    <col min="5620" max="5620" width="37.109375" style="52" customWidth="1"/>
    <col min="5621" max="5873" width="11.44140625" style="52"/>
    <col min="5874" max="5874" width="7.109375" style="52" customWidth="1"/>
    <col min="5875" max="5875" width="76.33203125" style="52" customWidth="1"/>
    <col min="5876" max="5876" width="37.109375" style="52" customWidth="1"/>
    <col min="5877" max="6129" width="11.44140625" style="52"/>
    <col min="6130" max="6130" width="7.109375" style="52" customWidth="1"/>
    <col min="6131" max="6131" width="76.33203125" style="52" customWidth="1"/>
    <col min="6132" max="6132" width="37.109375" style="52" customWidth="1"/>
    <col min="6133" max="6385" width="11.44140625" style="52"/>
    <col min="6386" max="6386" width="7.109375" style="52" customWidth="1"/>
    <col min="6387" max="6387" width="76.33203125" style="52" customWidth="1"/>
    <col min="6388" max="6388" width="37.109375" style="52" customWidth="1"/>
    <col min="6389" max="6641" width="11.44140625" style="52"/>
    <col min="6642" max="6642" width="7.109375" style="52" customWidth="1"/>
    <col min="6643" max="6643" width="76.33203125" style="52" customWidth="1"/>
    <col min="6644" max="6644" width="37.109375" style="52" customWidth="1"/>
    <col min="6645" max="6897" width="11.44140625" style="52"/>
    <col min="6898" max="6898" width="7.109375" style="52" customWidth="1"/>
    <col min="6899" max="6899" width="76.33203125" style="52" customWidth="1"/>
    <col min="6900" max="6900" width="37.109375" style="52" customWidth="1"/>
    <col min="6901" max="7153" width="11.44140625" style="52"/>
    <col min="7154" max="7154" width="7.109375" style="52" customWidth="1"/>
    <col min="7155" max="7155" width="76.33203125" style="52" customWidth="1"/>
    <col min="7156" max="7156" width="37.109375" style="52" customWidth="1"/>
    <col min="7157" max="7409" width="11.44140625" style="52"/>
    <col min="7410" max="7410" width="7.109375" style="52" customWidth="1"/>
    <col min="7411" max="7411" width="76.33203125" style="52" customWidth="1"/>
    <col min="7412" max="7412" width="37.109375" style="52" customWidth="1"/>
    <col min="7413" max="7665" width="11.44140625" style="52"/>
    <col min="7666" max="7666" width="7.109375" style="52" customWidth="1"/>
    <col min="7667" max="7667" width="76.33203125" style="52" customWidth="1"/>
    <col min="7668" max="7668" width="37.109375" style="52" customWidth="1"/>
    <col min="7669" max="7921" width="11.44140625" style="52"/>
    <col min="7922" max="7922" width="7.109375" style="52" customWidth="1"/>
    <col min="7923" max="7923" width="76.33203125" style="52" customWidth="1"/>
    <col min="7924" max="7924" width="37.109375" style="52" customWidth="1"/>
    <col min="7925" max="8177" width="11.44140625" style="52"/>
    <col min="8178" max="8178" width="7.109375" style="52" customWidth="1"/>
    <col min="8179" max="8179" width="76.33203125" style="52" customWidth="1"/>
    <col min="8180" max="8180" width="37.109375" style="52" customWidth="1"/>
    <col min="8181" max="8433" width="11.44140625" style="52"/>
    <col min="8434" max="8434" width="7.109375" style="52" customWidth="1"/>
    <col min="8435" max="8435" width="76.33203125" style="52" customWidth="1"/>
    <col min="8436" max="8436" width="37.109375" style="52" customWidth="1"/>
    <col min="8437" max="8689" width="11.44140625" style="52"/>
    <col min="8690" max="8690" width="7.109375" style="52" customWidth="1"/>
    <col min="8691" max="8691" width="76.33203125" style="52" customWidth="1"/>
    <col min="8692" max="8692" width="37.109375" style="52" customWidth="1"/>
    <col min="8693" max="8945" width="11.44140625" style="52"/>
    <col min="8946" max="8946" width="7.109375" style="52" customWidth="1"/>
    <col min="8947" max="8947" width="76.33203125" style="52" customWidth="1"/>
    <col min="8948" max="8948" width="37.109375" style="52" customWidth="1"/>
    <col min="8949" max="9201" width="11.44140625" style="52"/>
    <col min="9202" max="9202" width="7.109375" style="52" customWidth="1"/>
    <col min="9203" max="9203" width="76.33203125" style="52" customWidth="1"/>
    <col min="9204" max="9204" width="37.109375" style="52" customWidth="1"/>
    <col min="9205" max="9457" width="11.44140625" style="52"/>
    <col min="9458" max="9458" width="7.109375" style="52" customWidth="1"/>
    <col min="9459" max="9459" width="76.33203125" style="52" customWidth="1"/>
    <col min="9460" max="9460" width="37.109375" style="52" customWidth="1"/>
    <col min="9461" max="9713" width="11.44140625" style="52"/>
    <col min="9714" max="9714" width="7.109375" style="52" customWidth="1"/>
    <col min="9715" max="9715" width="76.33203125" style="52" customWidth="1"/>
    <col min="9716" max="9716" width="37.109375" style="52" customWidth="1"/>
    <col min="9717" max="9969" width="11.44140625" style="52"/>
    <col min="9970" max="9970" width="7.109375" style="52" customWidth="1"/>
    <col min="9971" max="9971" width="76.33203125" style="52" customWidth="1"/>
    <col min="9972" max="9972" width="37.109375" style="52" customWidth="1"/>
    <col min="9973" max="10225" width="11.44140625" style="52"/>
    <col min="10226" max="10226" width="7.109375" style="52" customWidth="1"/>
    <col min="10227" max="10227" width="76.33203125" style="52" customWidth="1"/>
    <col min="10228" max="10228" width="37.109375" style="52" customWidth="1"/>
    <col min="10229" max="10481" width="11.44140625" style="52"/>
    <col min="10482" max="10482" width="7.109375" style="52" customWidth="1"/>
    <col min="10483" max="10483" width="76.33203125" style="52" customWidth="1"/>
    <col min="10484" max="10484" width="37.109375" style="52" customWidth="1"/>
    <col min="10485" max="10737" width="11.44140625" style="52"/>
    <col min="10738" max="10738" width="7.109375" style="52" customWidth="1"/>
    <col min="10739" max="10739" width="76.33203125" style="52" customWidth="1"/>
    <col min="10740" max="10740" width="37.109375" style="52" customWidth="1"/>
    <col min="10741" max="10993" width="11.44140625" style="52"/>
    <col min="10994" max="10994" width="7.109375" style="52" customWidth="1"/>
    <col min="10995" max="10995" width="76.33203125" style="52" customWidth="1"/>
    <col min="10996" max="10996" width="37.109375" style="52" customWidth="1"/>
    <col min="10997" max="11249" width="11.44140625" style="52"/>
    <col min="11250" max="11250" width="7.109375" style="52" customWidth="1"/>
    <col min="11251" max="11251" width="76.33203125" style="52" customWidth="1"/>
    <col min="11252" max="11252" width="37.109375" style="52" customWidth="1"/>
    <col min="11253" max="11505" width="11.44140625" style="52"/>
    <col min="11506" max="11506" width="7.109375" style="52" customWidth="1"/>
    <col min="11507" max="11507" width="76.33203125" style="52" customWidth="1"/>
    <col min="11508" max="11508" width="37.109375" style="52" customWidth="1"/>
    <col min="11509" max="11761" width="11.44140625" style="52"/>
    <col min="11762" max="11762" width="7.109375" style="52" customWidth="1"/>
    <col min="11763" max="11763" width="76.33203125" style="52" customWidth="1"/>
    <col min="11764" max="11764" width="37.109375" style="52" customWidth="1"/>
    <col min="11765" max="12017" width="11.44140625" style="52"/>
    <col min="12018" max="12018" width="7.109375" style="52" customWidth="1"/>
    <col min="12019" max="12019" width="76.33203125" style="52" customWidth="1"/>
    <col min="12020" max="12020" width="37.109375" style="52" customWidth="1"/>
    <col min="12021" max="12273" width="11.44140625" style="52"/>
    <col min="12274" max="12274" width="7.109375" style="52" customWidth="1"/>
    <col min="12275" max="12275" width="76.33203125" style="52" customWidth="1"/>
    <col min="12276" max="12276" width="37.109375" style="52" customWidth="1"/>
    <col min="12277" max="12529" width="11.44140625" style="52"/>
    <col min="12530" max="12530" width="7.109375" style="52" customWidth="1"/>
    <col min="12531" max="12531" width="76.33203125" style="52" customWidth="1"/>
    <col min="12532" max="12532" width="37.109375" style="52" customWidth="1"/>
    <col min="12533" max="12785" width="11.44140625" style="52"/>
    <col min="12786" max="12786" width="7.109375" style="52" customWidth="1"/>
    <col min="12787" max="12787" width="76.33203125" style="52" customWidth="1"/>
    <col min="12788" max="12788" width="37.109375" style="52" customWidth="1"/>
    <col min="12789" max="13041" width="11.44140625" style="52"/>
    <col min="13042" max="13042" width="7.109375" style="52" customWidth="1"/>
    <col min="13043" max="13043" width="76.33203125" style="52" customWidth="1"/>
    <col min="13044" max="13044" width="37.109375" style="52" customWidth="1"/>
    <col min="13045" max="13297" width="11.44140625" style="52"/>
    <col min="13298" max="13298" width="7.109375" style="52" customWidth="1"/>
    <col min="13299" max="13299" width="76.33203125" style="52" customWidth="1"/>
    <col min="13300" max="13300" width="37.109375" style="52" customWidth="1"/>
    <col min="13301" max="13553" width="11.44140625" style="52"/>
    <col min="13554" max="13554" width="7.109375" style="52" customWidth="1"/>
    <col min="13555" max="13555" width="76.33203125" style="52" customWidth="1"/>
    <col min="13556" max="13556" width="37.109375" style="52" customWidth="1"/>
    <col min="13557" max="13809" width="11.44140625" style="52"/>
    <col min="13810" max="13810" width="7.109375" style="52" customWidth="1"/>
    <col min="13811" max="13811" width="76.33203125" style="52" customWidth="1"/>
    <col min="13812" max="13812" width="37.109375" style="52" customWidth="1"/>
    <col min="13813" max="14065" width="11.44140625" style="52"/>
    <col min="14066" max="14066" width="7.109375" style="52" customWidth="1"/>
    <col min="14067" max="14067" width="76.33203125" style="52" customWidth="1"/>
    <col min="14068" max="14068" width="37.109375" style="52" customWidth="1"/>
    <col min="14069" max="14321" width="11.44140625" style="52"/>
    <col min="14322" max="14322" width="7.109375" style="52" customWidth="1"/>
    <col min="14323" max="14323" width="76.33203125" style="52" customWidth="1"/>
    <col min="14324" max="14324" width="37.109375" style="52" customWidth="1"/>
    <col min="14325" max="14577" width="11.44140625" style="52"/>
    <col min="14578" max="14578" width="7.109375" style="52" customWidth="1"/>
    <col min="14579" max="14579" width="76.33203125" style="52" customWidth="1"/>
    <col min="14580" max="14580" width="37.109375" style="52" customWidth="1"/>
    <col min="14581" max="14833" width="11.44140625" style="52"/>
    <col min="14834" max="14834" width="7.109375" style="52" customWidth="1"/>
    <col min="14835" max="14835" width="76.33203125" style="52" customWidth="1"/>
    <col min="14836" max="14836" width="37.109375" style="52" customWidth="1"/>
    <col min="14837" max="15089" width="11.44140625" style="52"/>
    <col min="15090" max="15090" width="7.109375" style="52" customWidth="1"/>
    <col min="15091" max="15091" width="76.33203125" style="52" customWidth="1"/>
    <col min="15092" max="15092" width="37.109375" style="52" customWidth="1"/>
    <col min="15093" max="15345" width="11.44140625" style="52"/>
    <col min="15346" max="15346" width="7.109375" style="52" customWidth="1"/>
    <col min="15347" max="15347" width="76.33203125" style="52" customWidth="1"/>
    <col min="15348" max="15348" width="37.109375" style="52" customWidth="1"/>
    <col min="15349" max="15601" width="11.44140625" style="52"/>
    <col min="15602" max="15602" width="7.109375" style="52" customWidth="1"/>
    <col min="15603" max="15603" width="76.33203125" style="52" customWidth="1"/>
    <col min="15604" max="15604" width="37.109375" style="52" customWidth="1"/>
    <col min="15605" max="15857" width="11.44140625" style="52"/>
    <col min="15858" max="15858" width="7.109375" style="52" customWidth="1"/>
    <col min="15859" max="15859" width="76.33203125" style="52" customWidth="1"/>
    <col min="15860" max="15860" width="37.109375" style="52" customWidth="1"/>
    <col min="15861" max="16113" width="11.44140625" style="52"/>
    <col min="16114" max="16114" width="7.109375" style="52" customWidth="1"/>
    <col min="16115" max="16115" width="76.33203125" style="52" customWidth="1"/>
    <col min="16116" max="16116" width="37.109375" style="52" customWidth="1"/>
    <col min="16117" max="16384" width="11.44140625" style="52"/>
  </cols>
  <sheetData>
    <row r="1" spans="1:6" s="14" customFormat="1" ht="27.75" customHeight="1" thickBot="1" x14ac:dyDescent="0.35">
      <c r="A1" s="238"/>
      <c r="B1" s="422" t="s">
        <v>484</v>
      </c>
      <c r="C1" s="34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242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116" t="s">
        <v>331</v>
      </c>
      <c r="C5" s="29"/>
      <c r="D5" s="138"/>
      <c r="E5" s="237"/>
      <c r="F5" s="139">
        <f>SUBTOTAL(9,F6:F10)</f>
        <v>3450</v>
      </c>
    </row>
    <row r="6" spans="1:6" s="14" customFormat="1" ht="12" customHeight="1" x14ac:dyDescent="0.3">
      <c r="A6" s="39"/>
      <c r="B6" s="45" t="s">
        <v>806</v>
      </c>
      <c r="C6" s="38" t="s">
        <v>88</v>
      </c>
      <c r="D6" s="30">
        <v>2</v>
      </c>
      <c r="E6" s="226">
        <v>460</v>
      </c>
      <c r="F6" s="99">
        <f>+D6*E6</f>
        <v>920</v>
      </c>
    </row>
    <row r="7" spans="1:6" s="14" customFormat="1" ht="12" customHeight="1" x14ac:dyDescent="0.3">
      <c r="A7" s="39"/>
      <c r="B7" s="45" t="s">
        <v>807</v>
      </c>
      <c r="C7" s="38" t="s">
        <v>88</v>
      </c>
      <c r="D7" s="30">
        <v>2</v>
      </c>
      <c r="E7" s="226">
        <v>1265</v>
      </c>
      <c r="F7" s="99">
        <f t="shared" ref="F7:F10" si="0">+D7*E7</f>
        <v>2530</v>
      </c>
    </row>
    <row r="8" spans="1:6" s="14" customFormat="1" ht="12" customHeight="1" x14ac:dyDescent="0.3">
      <c r="A8" s="39"/>
      <c r="B8" s="45"/>
      <c r="C8" s="29"/>
      <c r="D8" s="30"/>
      <c r="E8" s="226">
        <v>0</v>
      </c>
      <c r="F8" s="99">
        <f t="shared" si="0"/>
        <v>0</v>
      </c>
    </row>
    <row r="9" spans="1:6" s="14" customFormat="1" ht="12" customHeight="1" x14ac:dyDescent="0.3">
      <c r="A9" s="39"/>
      <c r="B9" s="45"/>
      <c r="C9" s="42"/>
      <c r="D9" s="30"/>
      <c r="E9" s="226">
        <v>0</v>
      </c>
      <c r="F9" s="99">
        <f t="shared" si="0"/>
        <v>0</v>
      </c>
    </row>
    <row r="10" spans="1:6" ht="12" customHeight="1" thickBot="1" x14ac:dyDescent="0.35">
      <c r="A10" s="247"/>
      <c r="B10" s="248"/>
      <c r="C10" s="249"/>
      <c r="D10" s="250"/>
      <c r="E10" s="251"/>
      <c r="F10" s="99">
        <f t="shared" si="0"/>
        <v>0</v>
      </c>
    </row>
    <row r="11" spans="1:6" ht="15" customHeight="1" thickTop="1" thickBot="1" x14ac:dyDescent="0.35">
      <c r="A11" s="252"/>
      <c r="B11" s="253"/>
      <c r="C11" s="254"/>
      <c r="D11" s="255"/>
      <c r="E11" s="226"/>
      <c r="F11" s="256"/>
    </row>
    <row r="12" spans="1:6" s="14" customFormat="1" ht="15" customHeight="1" thickBot="1" x14ac:dyDescent="0.35">
      <c r="A12" s="252"/>
      <c r="B12" s="257" t="s">
        <v>332</v>
      </c>
      <c r="C12" s="258"/>
      <c r="D12" s="259"/>
      <c r="E12" s="237"/>
      <c r="F12" s="260">
        <f>SUBTOTAL(9,F4:F10)</f>
        <v>3450</v>
      </c>
    </row>
    <row r="13" spans="1:6" s="14" customFormat="1" ht="15" customHeight="1" thickBot="1" x14ac:dyDescent="0.35">
      <c r="A13" s="252"/>
      <c r="B13" s="257"/>
      <c r="C13" s="258"/>
      <c r="D13" s="259"/>
      <c r="E13" s="237"/>
      <c r="F13" s="227"/>
    </row>
    <row r="14" spans="1:6" s="14" customFormat="1" ht="15" customHeight="1" thickBot="1" x14ac:dyDescent="0.35">
      <c r="A14" s="252"/>
      <c r="B14" s="257" t="s">
        <v>431</v>
      </c>
      <c r="C14" s="258"/>
      <c r="D14" s="259"/>
      <c r="E14" s="237"/>
      <c r="F14" s="260">
        <f>+F12*0.2</f>
        <v>690</v>
      </c>
    </row>
    <row r="15" spans="1:6" s="14" customFormat="1" ht="15" customHeight="1" thickBot="1" x14ac:dyDescent="0.35">
      <c r="A15" s="252"/>
      <c r="B15" s="257"/>
      <c r="C15" s="258"/>
      <c r="D15" s="259"/>
      <c r="E15" s="237"/>
      <c r="F15" s="227"/>
    </row>
    <row r="16" spans="1:6" s="14" customFormat="1" ht="15" customHeight="1" thickBot="1" x14ac:dyDescent="0.35">
      <c r="A16" s="261"/>
      <c r="B16" s="262" t="s">
        <v>12</v>
      </c>
      <c r="C16" s="263"/>
      <c r="D16" s="264"/>
      <c r="E16" s="265"/>
      <c r="F16" s="260">
        <f>+F12+F14</f>
        <v>4140</v>
      </c>
    </row>
    <row r="17" spans="1:6" ht="12" x14ac:dyDescent="0.3">
      <c r="A17" s="69"/>
      <c r="B17" s="70"/>
      <c r="C17" s="69"/>
      <c r="D17" s="70"/>
      <c r="E17" s="70"/>
      <c r="F17" s="70"/>
    </row>
    <row r="18" spans="1:6" ht="12" x14ac:dyDescent="0.3">
      <c r="A18" s="69"/>
      <c r="B18" s="70"/>
      <c r="C18" s="69"/>
      <c r="D18" s="70"/>
      <c r="E18" s="70"/>
      <c r="F18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78683-512D-4945-B2BF-865E97A3D34D}">
  <sheetPr>
    <tabColor rgb="FF92D050"/>
    <pageSetUpPr fitToPage="1"/>
  </sheetPr>
  <dimension ref="A1:F56"/>
  <sheetViews>
    <sheetView showZeros="0" view="pageBreakPreview" zoomScale="85" zoomScaleNormal="120" zoomScaleSheetLayoutView="85" workbookViewId="0">
      <pane xSplit="3" ySplit="3" topLeftCell="D41" activePane="bottomRight" state="frozen"/>
      <selection activeCell="L27" sqref="L26:L27"/>
      <selection pane="topRight" activeCell="L27" sqref="L26:L27"/>
      <selection pane="bottomLeft" activeCell="L27" sqref="L26:L27"/>
      <selection pane="bottomRight" sqref="A1:XFD1048576"/>
    </sheetView>
  </sheetViews>
  <sheetFormatPr baseColWidth="10" defaultRowHeight="10.199999999999999" x14ac:dyDescent="0.3"/>
  <cols>
    <col min="1" max="1" width="4.5546875" style="14" customWidth="1"/>
    <col min="2" max="2" width="41.6640625" style="52" customWidth="1"/>
    <col min="3" max="3" width="7.6640625" style="14" customWidth="1"/>
    <col min="4" max="4" width="7.88671875" style="52" customWidth="1"/>
    <col min="5" max="6" width="15.44140625" style="52" customWidth="1"/>
    <col min="7" max="241" width="11.44140625" style="52"/>
    <col min="242" max="242" width="7.109375" style="52" customWidth="1"/>
    <col min="243" max="243" width="76.33203125" style="52" customWidth="1"/>
    <col min="244" max="244" width="37.109375" style="52" customWidth="1"/>
    <col min="245" max="497" width="11.44140625" style="52"/>
    <col min="498" max="498" width="7.109375" style="52" customWidth="1"/>
    <col min="499" max="499" width="76.33203125" style="52" customWidth="1"/>
    <col min="500" max="500" width="37.109375" style="52" customWidth="1"/>
    <col min="501" max="753" width="11.44140625" style="52"/>
    <col min="754" max="754" width="7.109375" style="52" customWidth="1"/>
    <col min="755" max="755" width="76.33203125" style="52" customWidth="1"/>
    <col min="756" max="756" width="37.109375" style="52" customWidth="1"/>
    <col min="757" max="1009" width="11.44140625" style="52"/>
    <col min="1010" max="1010" width="7.109375" style="52" customWidth="1"/>
    <col min="1011" max="1011" width="76.33203125" style="52" customWidth="1"/>
    <col min="1012" max="1012" width="37.109375" style="52" customWidth="1"/>
    <col min="1013" max="1265" width="11.44140625" style="52"/>
    <col min="1266" max="1266" width="7.109375" style="52" customWidth="1"/>
    <col min="1267" max="1267" width="76.33203125" style="52" customWidth="1"/>
    <col min="1268" max="1268" width="37.109375" style="52" customWidth="1"/>
    <col min="1269" max="1521" width="11.44140625" style="52"/>
    <col min="1522" max="1522" width="7.109375" style="52" customWidth="1"/>
    <col min="1523" max="1523" width="76.33203125" style="52" customWidth="1"/>
    <col min="1524" max="1524" width="37.109375" style="52" customWidth="1"/>
    <col min="1525" max="1777" width="11.44140625" style="52"/>
    <col min="1778" max="1778" width="7.109375" style="52" customWidth="1"/>
    <col min="1779" max="1779" width="76.33203125" style="52" customWidth="1"/>
    <col min="1780" max="1780" width="37.109375" style="52" customWidth="1"/>
    <col min="1781" max="2033" width="11.44140625" style="52"/>
    <col min="2034" max="2034" width="7.109375" style="52" customWidth="1"/>
    <col min="2035" max="2035" width="76.33203125" style="52" customWidth="1"/>
    <col min="2036" max="2036" width="37.109375" style="52" customWidth="1"/>
    <col min="2037" max="2289" width="11.44140625" style="52"/>
    <col min="2290" max="2290" width="7.109375" style="52" customWidth="1"/>
    <col min="2291" max="2291" width="76.33203125" style="52" customWidth="1"/>
    <col min="2292" max="2292" width="37.109375" style="52" customWidth="1"/>
    <col min="2293" max="2545" width="11.44140625" style="52"/>
    <col min="2546" max="2546" width="7.109375" style="52" customWidth="1"/>
    <col min="2547" max="2547" width="76.33203125" style="52" customWidth="1"/>
    <col min="2548" max="2548" width="37.109375" style="52" customWidth="1"/>
    <col min="2549" max="2801" width="11.44140625" style="52"/>
    <col min="2802" max="2802" width="7.109375" style="52" customWidth="1"/>
    <col min="2803" max="2803" width="76.33203125" style="52" customWidth="1"/>
    <col min="2804" max="2804" width="37.109375" style="52" customWidth="1"/>
    <col min="2805" max="3057" width="11.44140625" style="52"/>
    <col min="3058" max="3058" width="7.109375" style="52" customWidth="1"/>
    <col min="3059" max="3059" width="76.33203125" style="52" customWidth="1"/>
    <col min="3060" max="3060" width="37.109375" style="52" customWidth="1"/>
    <col min="3061" max="3313" width="11.44140625" style="52"/>
    <col min="3314" max="3314" width="7.109375" style="52" customWidth="1"/>
    <col min="3315" max="3315" width="76.33203125" style="52" customWidth="1"/>
    <col min="3316" max="3316" width="37.109375" style="52" customWidth="1"/>
    <col min="3317" max="3569" width="11.44140625" style="52"/>
    <col min="3570" max="3570" width="7.109375" style="52" customWidth="1"/>
    <col min="3571" max="3571" width="76.33203125" style="52" customWidth="1"/>
    <col min="3572" max="3572" width="37.109375" style="52" customWidth="1"/>
    <col min="3573" max="3825" width="11.44140625" style="52"/>
    <col min="3826" max="3826" width="7.109375" style="52" customWidth="1"/>
    <col min="3827" max="3827" width="76.33203125" style="52" customWidth="1"/>
    <col min="3828" max="3828" width="37.109375" style="52" customWidth="1"/>
    <col min="3829" max="4081" width="11.44140625" style="52"/>
    <col min="4082" max="4082" width="7.109375" style="52" customWidth="1"/>
    <col min="4083" max="4083" width="76.33203125" style="52" customWidth="1"/>
    <col min="4084" max="4084" width="37.109375" style="52" customWidth="1"/>
    <col min="4085" max="4337" width="11.44140625" style="52"/>
    <col min="4338" max="4338" width="7.109375" style="52" customWidth="1"/>
    <col min="4339" max="4339" width="76.33203125" style="52" customWidth="1"/>
    <col min="4340" max="4340" width="37.109375" style="52" customWidth="1"/>
    <col min="4341" max="4593" width="11.44140625" style="52"/>
    <col min="4594" max="4594" width="7.109375" style="52" customWidth="1"/>
    <col min="4595" max="4595" width="76.33203125" style="52" customWidth="1"/>
    <col min="4596" max="4596" width="37.109375" style="52" customWidth="1"/>
    <col min="4597" max="4849" width="11.44140625" style="52"/>
    <col min="4850" max="4850" width="7.109375" style="52" customWidth="1"/>
    <col min="4851" max="4851" width="76.33203125" style="52" customWidth="1"/>
    <col min="4852" max="4852" width="37.109375" style="52" customWidth="1"/>
    <col min="4853" max="5105" width="11.44140625" style="52"/>
    <col min="5106" max="5106" width="7.109375" style="52" customWidth="1"/>
    <col min="5107" max="5107" width="76.33203125" style="52" customWidth="1"/>
    <col min="5108" max="5108" width="37.109375" style="52" customWidth="1"/>
    <col min="5109" max="5361" width="11.44140625" style="52"/>
    <col min="5362" max="5362" width="7.109375" style="52" customWidth="1"/>
    <col min="5363" max="5363" width="76.33203125" style="52" customWidth="1"/>
    <col min="5364" max="5364" width="37.109375" style="52" customWidth="1"/>
    <col min="5365" max="5617" width="11.44140625" style="52"/>
    <col min="5618" max="5618" width="7.109375" style="52" customWidth="1"/>
    <col min="5619" max="5619" width="76.33203125" style="52" customWidth="1"/>
    <col min="5620" max="5620" width="37.109375" style="52" customWidth="1"/>
    <col min="5621" max="5873" width="11.44140625" style="52"/>
    <col min="5874" max="5874" width="7.109375" style="52" customWidth="1"/>
    <col min="5875" max="5875" width="76.33203125" style="52" customWidth="1"/>
    <col min="5876" max="5876" width="37.109375" style="52" customWidth="1"/>
    <col min="5877" max="6129" width="11.44140625" style="52"/>
    <col min="6130" max="6130" width="7.109375" style="52" customWidth="1"/>
    <col min="6131" max="6131" width="76.33203125" style="52" customWidth="1"/>
    <col min="6132" max="6132" width="37.109375" style="52" customWidth="1"/>
    <col min="6133" max="6385" width="11.44140625" style="52"/>
    <col min="6386" max="6386" width="7.109375" style="52" customWidth="1"/>
    <col min="6387" max="6387" width="76.33203125" style="52" customWidth="1"/>
    <col min="6388" max="6388" width="37.109375" style="52" customWidth="1"/>
    <col min="6389" max="6641" width="11.44140625" style="52"/>
    <col min="6642" max="6642" width="7.109375" style="52" customWidth="1"/>
    <col min="6643" max="6643" width="76.33203125" style="52" customWidth="1"/>
    <col min="6644" max="6644" width="37.109375" style="52" customWidth="1"/>
    <col min="6645" max="6897" width="11.44140625" style="52"/>
    <col min="6898" max="6898" width="7.109375" style="52" customWidth="1"/>
    <col min="6899" max="6899" width="76.33203125" style="52" customWidth="1"/>
    <col min="6900" max="6900" width="37.109375" style="52" customWidth="1"/>
    <col min="6901" max="7153" width="11.44140625" style="52"/>
    <col min="7154" max="7154" width="7.109375" style="52" customWidth="1"/>
    <col min="7155" max="7155" width="76.33203125" style="52" customWidth="1"/>
    <col min="7156" max="7156" width="37.109375" style="52" customWidth="1"/>
    <col min="7157" max="7409" width="11.44140625" style="52"/>
    <col min="7410" max="7410" width="7.109375" style="52" customWidth="1"/>
    <col min="7411" max="7411" width="76.33203125" style="52" customWidth="1"/>
    <col min="7412" max="7412" width="37.109375" style="52" customWidth="1"/>
    <col min="7413" max="7665" width="11.44140625" style="52"/>
    <col min="7666" max="7666" width="7.109375" style="52" customWidth="1"/>
    <col min="7667" max="7667" width="76.33203125" style="52" customWidth="1"/>
    <col min="7668" max="7668" width="37.109375" style="52" customWidth="1"/>
    <col min="7669" max="7921" width="11.44140625" style="52"/>
    <col min="7922" max="7922" width="7.109375" style="52" customWidth="1"/>
    <col min="7923" max="7923" width="76.33203125" style="52" customWidth="1"/>
    <col min="7924" max="7924" width="37.109375" style="52" customWidth="1"/>
    <col min="7925" max="8177" width="11.44140625" style="52"/>
    <col min="8178" max="8178" width="7.109375" style="52" customWidth="1"/>
    <col min="8179" max="8179" width="76.33203125" style="52" customWidth="1"/>
    <col min="8180" max="8180" width="37.109375" style="52" customWidth="1"/>
    <col min="8181" max="8433" width="11.44140625" style="52"/>
    <col min="8434" max="8434" width="7.109375" style="52" customWidth="1"/>
    <col min="8435" max="8435" width="76.33203125" style="52" customWidth="1"/>
    <col min="8436" max="8436" width="37.109375" style="52" customWidth="1"/>
    <col min="8437" max="8689" width="11.44140625" style="52"/>
    <col min="8690" max="8690" width="7.109375" style="52" customWidth="1"/>
    <col min="8691" max="8691" width="76.33203125" style="52" customWidth="1"/>
    <col min="8692" max="8692" width="37.109375" style="52" customWidth="1"/>
    <col min="8693" max="8945" width="11.44140625" style="52"/>
    <col min="8946" max="8946" width="7.109375" style="52" customWidth="1"/>
    <col min="8947" max="8947" width="76.33203125" style="52" customWidth="1"/>
    <col min="8948" max="8948" width="37.109375" style="52" customWidth="1"/>
    <col min="8949" max="9201" width="11.44140625" style="52"/>
    <col min="9202" max="9202" width="7.109375" style="52" customWidth="1"/>
    <col min="9203" max="9203" width="76.33203125" style="52" customWidth="1"/>
    <col min="9204" max="9204" width="37.109375" style="52" customWidth="1"/>
    <col min="9205" max="9457" width="11.44140625" style="52"/>
    <col min="9458" max="9458" width="7.109375" style="52" customWidth="1"/>
    <col min="9459" max="9459" width="76.33203125" style="52" customWidth="1"/>
    <col min="9460" max="9460" width="37.109375" style="52" customWidth="1"/>
    <col min="9461" max="9713" width="11.44140625" style="52"/>
    <col min="9714" max="9714" width="7.109375" style="52" customWidth="1"/>
    <col min="9715" max="9715" width="76.33203125" style="52" customWidth="1"/>
    <col min="9716" max="9716" width="37.109375" style="52" customWidth="1"/>
    <col min="9717" max="9969" width="11.44140625" style="52"/>
    <col min="9970" max="9970" width="7.109375" style="52" customWidth="1"/>
    <col min="9971" max="9971" width="76.33203125" style="52" customWidth="1"/>
    <col min="9972" max="9972" width="37.109375" style="52" customWidth="1"/>
    <col min="9973" max="10225" width="11.44140625" style="52"/>
    <col min="10226" max="10226" width="7.109375" style="52" customWidth="1"/>
    <col min="10227" max="10227" width="76.33203125" style="52" customWidth="1"/>
    <col min="10228" max="10228" width="37.109375" style="52" customWidth="1"/>
    <col min="10229" max="10481" width="11.44140625" style="52"/>
    <col min="10482" max="10482" width="7.109375" style="52" customWidth="1"/>
    <col min="10483" max="10483" width="76.33203125" style="52" customWidth="1"/>
    <col min="10484" max="10484" width="37.109375" style="52" customWidth="1"/>
    <col min="10485" max="10737" width="11.44140625" style="52"/>
    <col min="10738" max="10738" width="7.109375" style="52" customWidth="1"/>
    <col min="10739" max="10739" width="76.33203125" style="52" customWidth="1"/>
    <col min="10740" max="10740" width="37.109375" style="52" customWidth="1"/>
    <col min="10741" max="10993" width="11.44140625" style="52"/>
    <col min="10994" max="10994" width="7.109375" style="52" customWidth="1"/>
    <col min="10995" max="10995" width="76.33203125" style="52" customWidth="1"/>
    <col min="10996" max="10996" width="37.109375" style="52" customWidth="1"/>
    <col min="10997" max="11249" width="11.44140625" style="52"/>
    <col min="11250" max="11250" width="7.109375" style="52" customWidth="1"/>
    <col min="11251" max="11251" width="76.33203125" style="52" customWidth="1"/>
    <col min="11252" max="11252" width="37.109375" style="52" customWidth="1"/>
    <col min="11253" max="11505" width="11.44140625" style="52"/>
    <col min="11506" max="11506" width="7.109375" style="52" customWidth="1"/>
    <col min="11507" max="11507" width="76.33203125" style="52" customWidth="1"/>
    <col min="11508" max="11508" width="37.109375" style="52" customWidth="1"/>
    <col min="11509" max="11761" width="11.44140625" style="52"/>
    <col min="11762" max="11762" width="7.109375" style="52" customWidth="1"/>
    <col min="11763" max="11763" width="76.33203125" style="52" customWidth="1"/>
    <col min="11764" max="11764" width="37.109375" style="52" customWidth="1"/>
    <col min="11765" max="12017" width="11.44140625" style="52"/>
    <col min="12018" max="12018" width="7.109375" style="52" customWidth="1"/>
    <col min="12019" max="12019" width="76.33203125" style="52" customWidth="1"/>
    <col min="12020" max="12020" width="37.109375" style="52" customWidth="1"/>
    <col min="12021" max="12273" width="11.44140625" style="52"/>
    <col min="12274" max="12274" width="7.109375" style="52" customWidth="1"/>
    <col min="12275" max="12275" width="76.33203125" style="52" customWidth="1"/>
    <col min="12276" max="12276" width="37.109375" style="52" customWidth="1"/>
    <col min="12277" max="12529" width="11.44140625" style="52"/>
    <col min="12530" max="12530" width="7.109375" style="52" customWidth="1"/>
    <col min="12531" max="12531" width="76.33203125" style="52" customWidth="1"/>
    <col min="12532" max="12532" width="37.109375" style="52" customWidth="1"/>
    <col min="12533" max="12785" width="11.44140625" style="52"/>
    <col min="12786" max="12786" width="7.109375" style="52" customWidth="1"/>
    <col min="12787" max="12787" width="76.33203125" style="52" customWidth="1"/>
    <col min="12788" max="12788" width="37.109375" style="52" customWidth="1"/>
    <col min="12789" max="13041" width="11.44140625" style="52"/>
    <col min="13042" max="13042" width="7.109375" style="52" customWidth="1"/>
    <col min="13043" max="13043" width="76.33203125" style="52" customWidth="1"/>
    <col min="13044" max="13044" width="37.109375" style="52" customWidth="1"/>
    <col min="13045" max="13297" width="11.44140625" style="52"/>
    <col min="13298" max="13298" width="7.109375" style="52" customWidth="1"/>
    <col min="13299" max="13299" width="76.33203125" style="52" customWidth="1"/>
    <col min="13300" max="13300" width="37.109375" style="52" customWidth="1"/>
    <col min="13301" max="13553" width="11.44140625" style="52"/>
    <col min="13554" max="13554" width="7.109375" style="52" customWidth="1"/>
    <col min="13555" max="13555" width="76.33203125" style="52" customWidth="1"/>
    <col min="13556" max="13556" width="37.109375" style="52" customWidth="1"/>
    <col min="13557" max="13809" width="11.44140625" style="52"/>
    <col min="13810" max="13810" width="7.109375" style="52" customWidth="1"/>
    <col min="13811" max="13811" width="76.33203125" style="52" customWidth="1"/>
    <col min="13812" max="13812" width="37.109375" style="52" customWidth="1"/>
    <col min="13813" max="14065" width="11.44140625" style="52"/>
    <col min="14066" max="14066" width="7.109375" style="52" customWidth="1"/>
    <col min="14067" max="14067" width="76.33203125" style="52" customWidth="1"/>
    <col min="14068" max="14068" width="37.109375" style="52" customWidth="1"/>
    <col min="14069" max="14321" width="11.44140625" style="52"/>
    <col min="14322" max="14322" width="7.109375" style="52" customWidth="1"/>
    <col min="14323" max="14323" width="76.33203125" style="52" customWidth="1"/>
    <col min="14324" max="14324" width="37.109375" style="52" customWidth="1"/>
    <col min="14325" max="14577" width="11.44140625" style="52"/>
    <col min="14578" max="14578" width="7.109375" style="52" customWidth="1"/>
    <col min="14579" max="14579" width="76.33203125" style="52" customWidth="1"/>
    <col min="14580" max="14580" width="37.109375" style="52" customWidth="1"/>
    <col min="14581" max="14833" width="11.44140625" style="52"/>
    <col min="14834" max="14834" width="7.109375" style="52" customWidth="1"/>
    <col min="14835" max="14835" width="76.33203125" style="52" customWidth="1"/>
    <col min="14836" max="14836" width="37.109375" style="52" customWidth="1"/>
    <col min="14837" max="15089" width="11.44140625" style="52"/>
    <col min="15090" max="15090" width="7.109375" style="52" customWidth="1"/>
    <col min="15091" max="15091" width="76.33203125" style="52" customWidth="1"/>
    <col min="15092" max="15092" width="37.109375" style="52" customWidth="1"/>
    <col min="15093" max="15345" width="11.44140625" style="52"/>
    <col min="15346" max="15346" width="7.109375" style="52" customWidth="1"/>
    <col min="15347" max="15347" width="76.33203125" style="52" customWidth="1"/>
    <col min="15348" max="15348" width="37.109375" style="52" customWidth="1"/>
    <col min="15349" max="15601" width="11.44140625" style="52"/>
    <col min="15602" max="15602" width="7.109375" style="52" customWidth="1"/>
    <col min="15603" max="15603" width="76.33203125" style="52" customWidth="1"/>
    <col min="15604" max="15604" width="37.109375" style="52" customWidth="1"/>
    <col min="15605" max="15857" width="11.44140625" style="52"/>
    <col min="15858" max="15858" width="7.109375" style="52" customWidth="1"/>
    <col min="15859" max="15859" width="76.33203125" style="52" customWidth="1"/>
    <col min="15860" max="15860" width="37.109375" style="52" customWidth="1"/>
    <col min="15861" max="16113" width="11.44140625" style="52"/>
    <col min="16114" max="16114" width="7.109375" style="52" customWidth="1"/>
    <col min="16115" max="16115" width="76.33203125" style="52" customWidth="1"/>
    <col min="16116" max="16116" width="37.109375" style="52" customWidth="1"/>
    <col min="16117" max="16384" width="11.44140625" style="52"/>
  </cols>
  <sheetData>
    <row r="1" spans="1:6" s="14" customFormat="1" ht="28.5" customHeight="1" thickBot="1" x14ac:dyDescent="0.35">
      <c r="A1" s="266"/>
      <c r="B1" s="422" t="s">
        <v>485</v>
      </c>
      <c r="C1" s="350"/>
      <c r="D1" s="429" t="s">
        <v>263</v>
      </c>
      <c r="E1" s="430"/>
      <c r="F1" s="431"/>
    </row>
    <row r="2" spans="1:6" s="14" customFormat="1" ht="18" customHeight="1" thickBot="1" x14ac:dyDescent="0.35">
      <c r="A2" s="267"/>
      <c r="B2" s="423"/>
      <c r="C2" s="268"/>
      <c r="D2" s="427" t="s">
        <v>251</v>
      </c>
      <c r="E2" s="428"/>
      <c r="F2" s="437"/>
    </row>
    <row r="3" spans="1:6" s="14" customFormat="1" ht="18" customHeight="1" thickBot="1" x14ac:dyDescent="0.35">
      <c r="A3" s="427" t="s">
        <v>8</v>
      </c>
      <c r="B3" s="428"/>
      <c r="C3" s="73" t="s">
        <v>9</v>
      </c>
      <c r="D3" s="74" t="s">
        <v>28</v>
      </c>
      <c r="E3" s="75" t="s">
        <v>10</v>
      </c>
      <c r="F3" s="76" t="s">
        <v>11</v>
      </c>
    </row>
    <row r="4" spans="1:6" s="14" customFormat="1" ht="12" customHeight="1" thickBot="1" x14ac:dyDescent="0.35">
      <c r="A4" s="269"/>
      <c r="B4" s="270"/>
      <c r="C4" s="271"/>
      <c r="D4" s="272"/>
      <c r="E4" s="273"/>
      <c r="F4" s="274"/>
    </row>
    <row r="5" spans="1:6" s="14" customFormat="1" ht="24" customHeight="1" thickBot="1" x14ac:dyDescent="0.35">
      <c r="A5" s="77">
        <v>1</v>
      </c>
      <c r="B5" s="222" t="s">
        <v>118</v>
      </c>
      <c r="C5" s="78"/>
      <c r="D5" s="333"/>
      <c r="E5" s="237">
        <v>0</v>
      </c>
      <c r="F5" s="327">
        <f>SUBTOTAL(9,F6:F18)</f>
        <v>51232.7</v>
      </c>
    </row>
    <row r="6" spans="1:6" s="14" customFormat="1" ht="12" customHeight="1" x14ac:dyDescent="0.3">
      <c r="A6" s="80"/>
      <c r="B6" s="324" t="s">
        <v>42</v>
      </c>
      <c r="C6" s="83" t="s">
        <v>659</v>
      </c>
      <c r="D6" s="79"/>
      <c r="E6" s="226">
        <v>0</v>
      </c>
      <c r="F6" s="275">
        <f>+D6*E6</f>
        <v>0</v>
      </c>
    </row>
    <row r="7" spans="1:6" s="14" customFormat="1" ht="12" customHeight="1" x14ac:dyDescent="0.3">
      <c r="A7" s="80"/>
      <c r="B7" s="324" t="s">
        <v>808</v>
      </c>
      <c r="C7" s="81" t="s">
        <v>32</v>
      </c>
      <c r="D7" s="79">
        <f>10+20+10</f>
        <v>40</v>
      </c>
      <c r="E7" s="226">
        <v>69</v>
      </c>
      <c r="F7" s="275">
        <f t="shared" ref="F7:F50" si="0">+D7*E7</f>
        <v>2760</v>
      </c>
    </row>
    <row r="8" spans="1:6" s="14" customFormat="1" ht="12" customHeight="1" x14ac:dyDescent="0.3">
      <c r="A8" s="80"/>
      <c r="B8" s="324" t="s">
        <v>809</v>
      </c>
      <c r="C8" s="81" t="s">
        <v>32</v>
      </c>
      <c r="D8" s="79">
        <v>120</v>
      </c>
      <c r="E8" s="226">
        <v>69</v>
      </c>
      <c r="F8" s="275">
        <f t="shared" si="0"/>
        <v>8280</v>
      </c>
    </row>
    <row r="9" spans="1:6" s="14" customFormat="1" ht="12" customHeight="1" x14ac:dyDescent="0.3">
      <c r="A9" s="80"/>
      <c r="B9" s="324" t="s">
        <v>43</v>
      </c>
      <c r="C9" s="83" t="s">
        <v>88</v>
      </c>
      <c r="D9" s="79">
        <v>3</v>
      </c>
      <c r="E9" s="226">
        <v>402.5</v>
      </c>
      <c r="F9" s="275">
        <f t="shared" si="0"/>
        <v>1207.5</v>
      </c>
    </row>
    <row r="10" spans="1:6" s="14" customFormat="1" ht="12" customHeight="1" x14ac:dyDescent="0.3">
      <c r="A10" s="80"/>
      <c r="B10" s="324" t="s">
        <v>641</v>
      </c>
      <c r="C10" s="81" t="s">
        <v>17</v>
      </c>
      <c r="D10" s="79">
        <v>12</v>
      </c>
      <c r="E10" s="226">
        <v>460</v>
      </c>
      <c r="F10" s="275">
        <f t="shared" si="0"/>
        <v>5520</v>
      </c>
    </row>
    <row r="11" spans="1:6" s="14" customFormat="1" ht="12" customHeight="1" x14ac:dyDescent="0.3">
      <c r="A11" s="80"/>
      <c r="B11" s="324" t="s">
        <v>642</v>
      </c>
      <c r="C11" s="83" t="s">
        <v>88</v>
      </c>
      <c r="D11" s="79">
        <v>4</v>
      </c>
      <c r="E11" s="226">
        <v>143.80000000000001</v>
      </c>
      <c r="F11" s="275">
        <f t="shared" si="0"/>
        <v>575.20000000000005</v>
      </c>
    </row>
    <row r="12" spans="1:6" s="14" customFormat="1" ht="12" customHeight="1" x14ac:dyDescent="0.3">
      <c r="A12" s="80"/>
      <c r="B12" s="324" t="s">
        <v>810</v>
      </c>
      <c r="C12" s="81" t="s">
        <v>652</v>
      </c>
      <c r="D12" s="79"/>
      <c r="E12" s="226">
        <v>0</v>
      </c>
      <c r="F12" s="275">
        <f t="shared" si="0"/>
        <v>0</v>
      </c>
    </row>
    <row r="13" spans="1:6" s="14" customFormat="1" ht="12" x14ac:dyDescent="0.3">
      <c r="A13" s="80"/>
      <c r="B13" s="324" t="s">
        <v>811</v>
      </c>
      <c r="C13" s="83" t="s">
        <v>652</v>
      </c>
      <c r="D13" s="79"/>
      <c r="E13" s="226">
        <v>0</v>
      </c>
      <c r="F13" s="275">
        <f t="shared" si="0"/>
        <v>0</v>
      </c>
    </row>
    <row r="14" spans="1:6" s="14" customFormat="1" ht="12" customHeight="1" x14ac:dyDescent="0.3">
      <c r="A14" s="80"/>
      <c r="B14" s="324" t="s">
        <v>44</v>
      </c>
      <c r="C14" s="81" t="s">
        <v>652</v>
      </c>
      <c r="D14" s="79"/>
      <c r="E14" s="226">
        <v>0</v>
      </c>
      <c r="F14" s="275">
        <f t="shared" si="0"/>
        <v>0</v>
      </c>
    </row>
    <row r="15" spans="1:6" s="14" customFormat="1" ht="12" customHeight="1" x14ac:dyDescent="0.3">
      <c r="A15" s="80"/>
      <c r="B15" s="324" t="s">
        <v>812</v>
      </c>
      <c r="C15" s="83" t="s">
        <v>652</v>
      </c>
      <c r="D15" s="79"/>
      <c r="E15" s="226"/>
      <c r="F15" s="275"/>
    </row>
    <row r="16" spans="1:6" s="14" customFormat="1" ht="12" customHeight="1" x14ac:dyDescent="0.3">
      <c r="A16" s="80"/>
      <c r="B16" s="324" t="s">
        <v>646</v>
      </c>
      <c r="C16" s="83" t="s">
        <v>88</v>
      </c>
      <c r="D16" s="79">
        <v>1</v>
      </c>
      <c r="E16" s="226">
        <v>32200</v>
      </c>
      <c r="F16" s="275">
        <f t="shared" si="0"/>
        <v>32200</v>
      </c>
    </row>
    <row r="17" spans="1:6" s="14" customFormat="1" ht="12" customHeight="1" x14ac:dyDescent="0.3">
      <c r="A17" s="80"/>
      <c r="B17" s="324" t="s">
        <v>645</v>
      </c>
      <c r="C17" s="83" t="s">
        <v>32</v>
      </c>
      <c r="D17" s="79">
        <v>10</v>
      </c>
      <c r="E17" s="226">
        <v>69</v>
      </c>
      <c r="F17" s="275">
        <f>+D17*E17</f>
        <v>690</v>
      </c>
    </row>
    <row r="18" spans="1:6" s="14" customFormat="1" ht="12" customHeight="1" thickBot="1" x14ac:dyDescent="0.35">
      <c r="A18" s="77"/>
      <c r="B18" s="222"/>
      <c r="C18" s="334"/>
      <c r="D18" s="79"/>
      <c r="E18" s="226">
        <v>0</v>
      </c>
      <c r="F18" s="275">
        <f t="shared" si="0"/>
        <v>0</v>
      </c>
    </row>
    <row r="19" spans="1:6" s="14" customFormat="1" ht="24" customHeight="1" thickBot="1" x14ac:dyDescent="0.35">
      <c r="A19" s="77">
        <v>2</v>
      </c>
      <c r="B19" s="222" t="s">
        <v>197</v>
      </c>
      <c r="C19" s="334"/>
      <c r="D19" s="333"/>
      <c r="E19" s="237">
        <v>0</v>
      </c>
      <c r="F19" s="327">
        <f>SUBTOTAL(9,F20:F24)</f>
        <v>1440</v>
      </c>
    </row>
    <row r="20" spans="1:6" s="14" customFormat="1" ht="12" customHeight="1" x14ac:dyDescent="0.3">
      <c r="A20" s="77"/>
      <c r="B20" s="325" t="s">
        <v>42</v>
      </c>
      <c r="C20" s="81" t="s">
        <v>32</v>
      </c>
      <c r="D20" s="79">
        <v>25</v>
      </c>
      <c r="E20" s="226">
        <v>40.299999999999997</v>
      </c>
      <c r="F20" s="275">
        <f t="shared" si="0"/>
        <v>1007.4999999999999</v>
      </c>
    </row>
    <row r="21" spans="1:6" s="14" customFormat="1" ht="12" customHeight="1" x14ac:dyDescent="0.3">
      <c r="A21" s="77"/>
      <c r="B21" s="325" t="s">
        <v>813</v>
      </c>
      <c r="C21" s="81" t="s">
        <v>32</v>
      </c>
      <c r="D21" s="79">
        <v>25</v>
      </c>
      <c r="E21" s="226">
        <v>17.3</v>
      </c>
      <c r="F21" s="275">
        <f t="shared" si="0"/>
        <v>432.5</v>
      </c>
    </row>
    <row r="22" spans="1:6" s="14" customFormat="1" ht="12" customHeight="1" x14ac:dyDescent="0.3">
      <c r="A22" s="77"/>
      <c r="B22" s="325" t="s">
        <v>198</v>
      </c>
      <c r="C22" s="81" t="s">
        <v>655</v>
      </c>
      <c r="D22" s="79">
        <v>1</v>
      </c>
      <c r="E22" s="226">
        <v>0</v>
      </c>
      <c r="F22" s="275">
        <f t="shared" si="0"/>
        <v>0</v>
      </c>
    </row>
    <row r="23" spans="1:6" s="14" customFormat="1" ht="12" customHeight="1" x14ac:dyDescent="0.3">
      <c r="A23" s="77"/>
      <c r="B23" s="325" t="s">
        <v>814</v>
      </c>
      <c r="C23" s="81" t="s">
        <v>655</v>
      </c>
      <c r="D23" s="79"/>
      <c r="E23" s="226">
        <v>0</v>
      </c>
      <c r="F23" s="275">
        <f t="shared" si="0"/>
        <v>0</v>
      </c>
    </row>
    <row r="24" spans="1:6" s="14" customFormat="1" ht="12" customHeight="1" thickBot="1" x14ac:dyDescent="0.35">
      <c r="A24" s="77"/>
      <c r="B24" s="222"/>
      <c r="C24" s="334"/>
      <c r="D24" s="79"/>
      <c r="E24" s="226">
        <v>0</v>
      </c>
      <c r="F24" s="275">
        <f t="shared" si="0"/>
        <v>0</v>
      </c>
    </row>
    <row r="25" spans="1:6" s="14" customFormat="1" ht="24" customHeight="1" thickBot="1" x14ac:dyDescent="0.35">
      <c r="A25" s="77">
        <v>3</v>
      </c>
      <c r="B25" s="222" t="s">
        <v>74</v>
      </c>
      <c r="C25" s="335"/>
      <c r="D25" s="333"/>
      <c r="E25" s="237">
        <v>0</v>
      </c>
      <c r="F25" s="327">
        <f>SUBTOTAL(9,F26:F50)</f>
        <v>128389.80000000002</v>
      </c>
    </row>
    <row r="26" spans="1:6" s="14" customFormat="1" ht="12" customHeight="1" x14ac:dyDescent="0.3">
      <c r="A26" s="80"/>
      <c r="B26" s="324" t="s">
        <v>45</v>
      </c>
      <c r="C26" s="83" t="s">
        <v>15</v>
      </c>
      <c r="D26" s="79"/>
      <c r="E26" s="226">
        <v>0</v>
      </c>
      <c r="F26" s="275">
        <f t="shared" si="0"/>
        <v>0</v>
      </c>
    </row>
    <row r="27" spans="1:6" s="14" customFormat="1" ht="12" customHeight="1" x14ac:dyDescent="0.3">
      <c r="A27" s="80"/>
      <c r="B27" s="324" t="s">
        <v>46</v>
      </c>
      <c r="C27" s="83" t="s">
        <v>15</v>
      </c>
      <c r="D27" s="79">
        <v>878</v>
      </c>
      <c r="E27" s="226">
        <v>13.8</v>
      </c>
      <c r="F27" s="275">
        <f t="shared" si="0"/>
        <v>12116.400000000001</v>
      </c>
    </row>
    <row r="28" spans="1:6" s="14" customFormat="1" ht="12" customHeight="1" x14ac:dyDescent="0.3">
      <c r="A28" s="80"/>
      <c r="B28" s="324" t="s">
        <v>815</v>
      </c>
      <c r="C28" s="83" t="s">
        <v>15</v>
      </c>
      <c r="D28" s="79">
        <v>878</v>
      </c>
      <c r="E28" s="226">
        <v>2.2999999999999998</v>
      </c>
      <c r="F28" s="275">
        <f t="shared" si="0"/>
        <v>2019.3999999999999</v>
      </c>
    </row>
    <row r="29" spans="1:6" s="14" customFormat="1" ht="12" customHeight="1" x14ac:dyDescent="0.3">
      <c r="A29" s="80"/>
      <c r="B29" s="324" t="s">
        <v>816</v>
      </c>
      <c r="C29" s="83" t="s">
        <v>15</v>
      </c>
      <c r="D29" s="79">
        <v>878</v>
      </c>
      <c r="E29" s="226">
        <v>28.8</v>
      </c>
      <c r="F29" s="275">
        <f t="shared" si="0"/>
        <v>25286.400000000001</v>
      </c>
    </row>
    <row r="30" spans="1:6" s="14" customFormat="1" ht="12" customHeight="1" x14ac:dyDescent="0.3">
      <c r="A30" s="80"/>
      <c r="B30" s="324" t="s">
        <v>817</v>
      </c>
      <c r="C30" s="83" t="s">
        <v>13</v>
      </c>
      <c r="D30" s="79">
        <v>45</v>
      </c>
      <c r="E30" s="226">
        <v>28.8</v>
      </c>
      <c r="F30" s="275">
        <f t="shared" si="0"/>
        <v>1296</v>
      </c>
    </row>
    <row r="31" spans="1:6" s="14" customFormat="1" ht="12" customHeight="1" x14ac:dyDescent="0.3">
      <c r="A31" s="80"/>
      <c r="B31" s="324" t="s">
        <v>47</v>
      </c>
      <c r="C31" s="81" t="s">
        <v>655</v>
      </c>
      <c r="D31" s="79"/>
      <c r="E31" s="226">
        <v>0</v>
      </c>
      <c r="F31" s="275">
        <f t="shared" si="0"/>
        <v>0</v>
      </c>
    </row>
    <row r="32" spans="1:6" s="14" customFormat="1" ht="12" customHeight="1" x14ac:dyDescent="0.3">
      <c r="A32" s="80"/>
      <c r="B32" s="324" t="s">
        <v>48</v>
      </c>
      <c r="C32" s="83" t="s">
        <v>88</v>
      </c>
      <c r="D32" s="79">
        <v>1</v>
      </c>
      <c r="E32" s="226">
        <v>402.5</v>
      </c>
      <c r="F32" s="275">
        <f t="shared" si="0"/>
        <v>402.5</v>
      </c>
    </row>
    <row r="33" spans="1:6" s="14" customFormat="1" ht="12" x14ac:dyDescent="0.3">
      <c r="A33" s="80"/>
      <c r="B33" s="324" t="s">
        <v>818</v>
      </c>
      <c r="C33" s="81" t="s">
        <v>15</v>
      </c>
      <c r="D33" s="79">
        <v>425</v>
      </c>
      <c r="E33" s="226">
        <v>40.299999999999997</v>
      </c>
      <c r="F33" s="275">
        <f t="shared" si="0"/>
        <v>17127.5</v>
      </c>
    </row>
    <row r="34" spans="1:6" s="14" customFormat="1" ht="12" customHeight="1" x14ac:dyDescent="0.3">
      <c r="A34" s="80"/>
      <c r="B34" s="324" t="s">
        <v>199</v>
      </c>
      <c r="C34" s="81" t="s">
        <v>655</v>
      </c>
      <c r="D34" s="79"/>
      <c r="E34" s="226">
        <v>0</v>
      </c>
      <c r="F34" s="275">
        <f t="shared" si="0"/>
        <v>0</v>
      </c>
    </row>
    <row r="35" spans="1:6" s="14" customFormat="1" ht="12" customHeight="1" x14ac:dyDescent="0.3">
      <c r="A35" s="80"/>
      <c r="B35" s="324" t="s">
        <v>49</v>
      </c>
      <c r="C35" s="83" t="s">
        <v>88</v>
      </c>
      <c r="D35" s="79">
        <v>1</v>
      </c>
      <c r="E35" s="226">
        <v>2875</v>
      </c>
      <c r="F35" s="275">
        <f t="shared" si="0"/>
        <v>2875</v>
      </c>
    </row>
    <row r="36" spans="1:6" s="14" customFormat="1" ht="12" x14ac:dyDescent="0.3">
      <c r="A36" s="80"/>
      <c r="B36" s="324" t="s">
        <v>819</v>
      </c>
      <c r="C36" s="83" t="s">
        <v>655</v>
      </c>
      <c r="D36" s="79"/>
      <c r="E36" s="226">
        <v>0</v>
      </c>
      <c r="F36" s="275">
        <f t="shared" si="0"/>
        <v>0</v>
      </c>
    </row>
    <row r="37" spans="1:6" s="14" customFormat="1" ht="12" customHeight="1" x14ac:dyDescent="0.3">
      <c r="A37" s="80"/>
      <c r="B37" s="324" t="s">
        <v>50</v>
      </c>
      <c r="C37" s="81" t="s">
        <v>655</v>
      </c>
      <c r="D37" s="79"/>
      <c r="E37" s="226">
        <v>0</v>
      </c>
      <c r="F37" s="275">
        <f t="shared" si="0"/>
        <v>0</v>
      </c>
    </row>
    <row r="38" spans="1:6" s="14" customFormat="1" ht="12" customHeight="1" x14ac:dyDescent="0.3">
      <c r="A38" s="80"/>
      <c r="B38" s="325" t="s">
        <v>51</v>
      </c>
      <c r="C38" s="81" t="s">
        <v>655</v>
      </c>
      <c r="D38" s="79"/>
      <c r="E38" s="226">
        <v>0</v>
      </c>
      <c r="F38" s="275">
        <f t="shared" si="0"/>
        <v>0</v>
      </c>
    </row>
    <row r="39" spans="1:6" s="14" customFormat="1" ht="12" customHeight="1" x14ac:dyDescent="0.3">
      <c r="A39" s="80"/>
      <c r="B39" s="325" t="s">
        <v>52</v>
      </c>
      <c r="C39" s="81" t="s">
        <v>655</v>
      </c>
      <c r="D39" s="79"/>
      <c r="E39" s="226">
        <v>0</v>
      </c>
      <c r="F39" s="275">
        <f t="shared" si="0"/>
        <v>0</v>
      </c>
    </row>
    <row r="40" spans="1:6" s="14" customFormat="1" ht="12" customHeight="1" x14ac:dyDescent="0.3">
      <c r="A40" s="80"/>
      <c r="B40" s="324" t="s">
        <v>53</v>
      </c>
      <c r="C40" s="81" t="s">
        <v>32</v>
      </c>
      <c r="D40" s="79">
        <v>105</v>
      </c>
      <c r="E40" s="226">
        <v>34.5</v>
      </c>
      <c r="F40" s="275">
        <f t="shared" si="0"/>
        <v>3622.5</v>
      </c>
    </row>
    <row r="41" spans="1:6" s="14" customFormat="1" ht="12" customHeight="1" x14ac:dyDescent="0.3">
      <c r="A41" s="80"/>
      <c r="B41" s="324" t="s">
        <v>54</v>
      </c>
      <c r="C41" s="81" t="s">
        <v>655</v>
      </c>
      <c r="D41" s="79"/>
      <c r="E41" s="226">
        <v>0</v>
      </c>
      <c r="F41" s="275">
        <f t="shared" si="0"/>
        <v>0</v>
      </c>
    </row>
    <row r="42" spans="1:6" s="14" customFormat="1" ht="20.399999999999999" x14ac:dyDescent="0.3">
      <c r="A42" s="80"/>
      <c r="B42" s="324" t="s">
        <v>686</v>
      </c>
      <c r="C42" s="81" t="s">
        <v>15</v>
      </c>
      <c r="D42" s="79">
        <f>163</f>
        <v>163</v>
      </c>
      <c r="E42" s="226">
        <v>57.5</v>
      </c>
      <c r="F42" s="275">
        <f t="shared" si="0"/>
        <v>9372.5</v>
      </c>
    </row>
    <row r="43" spans="1:6" s="14" customFormat="1" ht="12" customHeight="1" x14ac:dyDescent="0.3">
      <c r="A43" s="80"/>
      <c r="B43" s="324" t="s">
        <v>687</v>
      </c>
      <c r="C43" s="81" t="s">
        <v>15</v>
      </c>
      <c r="D43" s="79">
        <f>115+54</f>
        <v>169</v>
      </c>
      <c r="E43" s="226">
        <v>172.5</v>
      </c>
      <c r="F43" s="275">
        <f t="shared" si="0"/>
        <v>29152.5</v>
      </c>
    </row>
    <row r="44" spans="1:6" s="14" customFormat="1" ht="12" customHeight="1" x14ac:dyDescent="0.3">
      <c r="A44" s="80"/>
      <c r="B44" s="324" t="s">
        <v>688</v>
      </c>
      <c r="C44" s="81" t="s">
        <v>15</v>
      </c>
      <c r="D44" s="79">
        <v>70</v>
      </c>
      <c r="E44" s="226">
        <v>51.8</v>
      </c>
      <c r="F44" s="275">
        <f t="shared" si="0"/>
        <v>3626</v>
      </c>
    </row>
    <row r="45" spans="1:6" s="14" customFormat="1" ht="11.4" customHeight="1" x14ac:dyDescent="0.3">
      <c r="A45" s="80"/>
      <c r="B45" s="324" t="s">
        <v>685</v>
      </c>
      <c r="C45" s="81" t="s">
        <v>15</v>
      </c>
      <c r="D45" s="79">
        <v>105</v>
      </c>
      <c r="E45" s="226">
        <v>40.299999999999997</v>
      </c>
      <c r="F45" s="275">
        <f t="shared" si="0"/>
        <v>4231.5</v>
      </c>
    </row>
    <row r="46" spans="1:6" s="14" customFormat="1" ht="11.4" customHeight="1" x14ac:dyDescent="0.3">
      <c r="A46" s="80"/>
      <c r="B46" s="324" t="s">
        <v>689</v>
      </c>
      <c r="C46" s="81" t="s">
        <v>32</v>
      </c>
      <c r="D46" s="79">
        <f>22+25+4.5</f>
        <v>51.5</v>
      </c>
      <c r="E46" s="226">
        <v>161</v>
      </c>
      <c r="F46" s="275">
        <f t="shared" si="0"/>
        <v>8291.5</v>
      </c>
    </row>
    <row r="47" spans="1:6" s="14" customFormat="1" ht="12" x14ac:dyDescent="0.3">
      <c r="A47" s="80"/>
      <c r="B47" s="324" t="s">
        <v>644</v>
      </c>
      <c r="C47" s="81" t="s">
        <v>32</v>
      </c>
      <c r="D47" s="79">
        <v>85</v>
      </c>
      <c r="E47" s="226">
        <v>92</v>
      </c>
      <c r="F47" s="275">
        <f t="shared" si="0"/>
        <v>7820</v>
      </c>
    </row>
    <row r="48" spans="1:6" s="14" customFormat="1" ht="12" x14ac:dyDescent="0.3">
      <c r="A48" s="80"/>
      <c r="B48" s="324" t="s">
        <v>820</v>
      </c>
      <c r="C48" s="81" t="s">
        <v>88</v>
      </c>
      <c r="D48" s="343">
        <v>1</v>
      </c>
      <c r="E48" s="340">
        <v>1150.0999999999999</v>
      </c>
      <c r="F48" s="275">
        <f t="shared" si="0"/>
        <v>1150.0999999999999</v>
      </c>
    </row>
    <row r="49" spans="1:6" s="14" customFormat="1" ht="12" customHeight="1" x14ac:dyDescent="0.3">
      <c r="A49" s="80"/>
      <c r="B49" s="324" t="s">
        <v>821</v>
      </c>
      <c r="C49" s="81" t="s">
        <v>655</v>
      </c>
      <c r="D49" s="79"/>
      <c r="E49" s="226">
        <v>0</v>
      </c>
      <c r="F49" s="275">
        <f t="shared" si="0"/>
        <v>0</v>
      </c>
    </row>
    <row r="50" spans="1:6" ht="12" customHeight="1" thickBot="1" x14ac:dyDescent="0.35">
      <c r="A50" s="276"/>
      <c r="B50" s="277"/>
      <c r="C50" s="278"/>
      <c r="D50" s="279"/>
      <c r="E50" s="280"/>
      <c r="F50" s="275">
        <f t="shared" si="0"/>
        <v>0</v>
      </c>
    </row>
    <row r="51" spans="1:6" ht="15" customHeight="1" thickTop="1" thickBot="1" x14ac:dyDescent="0.35">
      <c r="A51" s="281"/>
      <c r="B51" s="282"/>
      <c r="C51" s="283"/>
      <c r="D51" s="284"/>
      <c r="E51" s="285"/>
      <c r="F51" s="286"/>
    </row>
    <row r="52" spans="1:6" s="14" customFormat="1" ht="15" customHeight="1" thickBot="1" x14ac:dyDescent="0.35">
      <c r="A52" s="281"/>
      <c r="B52" s="287" t="s">
        <v>243</v>
      </c>
      <c r="C52" s="288"/>
      <c r="D52" s="289"/>
      <c r="E52" s="290"/>
      <c r="F52" s="291">
        <f>SUBTOTAL(9,F4:F50)</f>
        <v>181062.5</v>
      </c>
    </row>
    <row r="53" spans="1:6" s="14" customFormat="1" ht="15" customHeight="1" thickBot="1" x14ac:dyDescent="0.35">
      <c r="A53" s="281"/>
      <c r="B53" s="287"/>
      <c r="C53" s="288"/>
      <c r="D53" s="289"/>
      <c r="E53" s="290"/>
      <c r="F53" s="292"/>
    </row>
    <row r="54" spans="1:6" s="14" customFormat="1" ht="15" customHeight="1" thickBot="1" x14ac:dyDescent="0.35">
      <c r="A54" s="281"/>
      <c r="B54" s="287" t="s">
        <v>393</v>
      </c>
      <c r="C54" s="288"/>
      <c r="D54" s="289"/>
      <c r="E54" s="290"/>
      <c r="F54" s="291">
        <f>+F52*0.2</f>
        <v>36212.5</v>
      </c>
    </row>
    <row r="55" spans="1:6" s="14" customFormat="1" ht="15" customHeight="1" thickBot="1" x14ac:dyDescent="0.35">
      <c r="A55" s="281"/>
      <c r="B55" s="287"/>
      <c r="C55" s="288"/>
      <c r="D55" s="289"/>
      <c r="E55" s="290"/>
      <c r="F55" s="292"/>
    </row>
    <row r="56" spans="1:6" s="14" customFormat="1" ht="15" customHeight="1" thickBot="1" x14ac:dyDescent="0.35">
      <c r="A56" s="293"/>
      <c r="B56" s="294" t="s">
        <v>12</v>
      </c>
      <c r="C56" s="295"/>
      <c r="D56" s="296"/>
      <c r="E56" s="297"/>
      <c r="F56" s="291">
        <f>+F52+F54</f>
        <v>217275</v>
      </c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A831-88DB-4D3A-84DE-553AAE54D70A}">
  <sheetPr>
    <tabColor rgb="FF92D050"/>
    <pageSetUpPr fitToPage="1"/>
  </sheetPr>
  <dimension ref="A1:F47"/>
  <sheetViews>
    <sheetView showZeros="0" view="pageBreakPreview" zoomScale="85" zoomScaleNormal="120" zoomScaleSheetLayoutView="85" workbookViewId="0">
      <pane xSplit="3" ySplit="3" topLeftCell="D4" activePane="bottomRight" state="frozen"/>
      <selection activeCell="J21" sqref="J21"/>
      <selection pane="topRight" activeCell="J21" sqref="J21"/>
      <selection pane="bottomLeft" activeCell="J21" sqref="J21"/>
      <selection pane="bottomRight" activeCell="M17" sqref="M17"/>
    </sheetView>
  </sheetViews>
  <sheetFormatPr baseColWidth="10" defaultRowHeight="10.199999999999999" x14ac:dyDescent="0.3"/>
  <cols>
    <col min="1" max="1" width="4.6640625" style="14" customWidth="1"/>
    <col min="2" max="2" width="40.88671875" style="52" customWidth="1"/>
    <col min="3" max="3" width="7.6640625" style="72" customWidth="1"/>
    <col min="4" max="4" width="6.6640625" style="52" customWidth="1"/>
    <col min="5" max="6" width="15.44140625" style="52" customWidth="1"/>
    <col min="7" max="240" width="11.44140625" style="52"/>
    <col min="241" max="241" width="7.109375" style="52" customWidth="1"/>
    <col min="242" max="242" width="76.33203125" style="52" customWidth="1"/>
    <col min="243" max="243" width="37.109375" style="52" customWidth="1"/>
    <col min="244" max="496" width="11.44140625" style="52"/>
    <col min="497" max="497" width="7.109375" style="52" customWidth="1"/>
    <col min="498" max="498" width="76.33203125" style="52" customWidth="1"/>
    <col min="499" max="499" width="37.109375" style="52" customWidth="1"/>
    <col min="500" max="752" width="11.44140625" style="52"/>
    <col min="753" max="753" width="7.109375" style="52" customWidth="1"/>
    <col min="754" max="754" width="76.33203125" style="52" customWidth="1"/>
    <col min="755" max="755" width="37.109375" style="52" customWidth="1"/>
    <col min="756" max="1008" width="11.44140625" style="52"/>
    <col min="1009" max="1009" width="7.109375" style="52" customWidth="1"/>
    <col min="1010" max="1010" width="76.33203125" style="52" customWidth="1"/>
    <col min="1011" max="1011" width="37.109375" style="52" customWidth="1"/>
    <col min="1012" max="1264" width="11.44140625" style="52"/>
    <col min="1265" max="1265" width="7.109375" style="52" customWidth="1"/>
    <col min="1266" max="1266" width="76.33203125" style="52" customWidth="1"/>
    <col min="1267" max="1267" width="37.109375" style="52" customWidth="1"/>
    <col min="1268" max="1520" width="11.44140625" style="52"/>
    <col min="1521" max="1521" width="7.109375" style="52" customWidth="1"/>
    <col min="1522" max="1522" width="76.33203125" style="52" customWidth="1"/>
    <col min="1523" max="1523" width="37.109375" style="52" customWidth="1"/>
    <col min="1524" max="1776" width="11.44140625" style="52"/>
    <col min="1777" max="1777" width="7.109375" style="52" customWidth="1"/>
    <col min="1778" max="1778" width="76.33203125" style="52" customWidth="1"/>
    <col min="1779" max="1779" width="37.109375" style="52" customWidth="1"/>
    <col min="1780" max="2032" width="11.44140625" style="52"/>
    <col min="2033" max="2033" width="7.109375" style="52" customWidth="1"/>
    <col min="2034" max="2034" width="76.33203125" style="52" customWidth="1"/>
    <col min="2035" max="2035" width="37.109375" style="52" customWidth="1"/>
    <col min="2036" max="2288" width="11.44140625" style="52"/>
    <col min="2289" max="2289" width="7.109375" style="52" customWidth="1"/>
    <col min="2290" max="2290" width="76.33203125" style="52" customWidth="1"/>
    <col min="2291" max="2291" width="37.109375" style="52" customWidth="1"/>
    <col min="2292" max="2544" width="11.44140625" style="52"/>
    <col min="2545" max="2545" width="7.109375" style="52" customWidth="1"/>
    <col min="2546" max="2546" width="76.33203125" style="52" customWidth="1"/>
    <col min="2547" max="2547" width="37.109375" style="52" customWidth="1"/>
    <col min="2548" max="2800" width="11.44140625" style="52"/>
    <col min="2801" max="2801" width="7.109375" style="52" customWidth="1"/>
    <col min="2802" max="2802" width="76.33203125" style="52" customWidth="1"/>
    <col min="2803" max="2803" width="37.109375" style="52" customWidth="1"/>
    <col min="2804" max="3056" width="11.44140625" style="52"/>
    <col min="3057" max="3057" width="7.109375" style="52" customWidth="1"/>
    <col min="3058" max="3058" width="76.33203125" style="52" customWidth="1"/>
    <col min="3059" max="3059" width="37.109375" style="52" customWidth="1"/>
    <col min="3060" max="3312" width="11.44140625" style="52"/>
    <col min="3313" max="3313" width="7.109375" style="52" customWidth="1"/>
    <col min="3314" max="3314" width="76.33203125" style="52" customWidth="1"/>
    <col min="3315" max="3315" width="37.109375" style="52" customWidth="1"/>
    <col min="3316" max="3568" width="11.44140625" style="52"/>
    <col min="3569" max="3569" width="7.109375" style="52" customWidth="1"/>
    <col min="3570" max="3570" width="76.33203125" style="52" customWidth="1"/>
    <col min="3571" max="3571" width="37.109375" style="52" customWidth="1"/>
    <col min="3572" max="3824" width="11.44140625" style="52"/>
    <col min="3825" max="3825" width="7.109375" style="52" customWidth="1"/>
    <col min="3826" max="3826" width="76.33203125" style="52" customWidth="1"/>
    <col min="3827" max="3827" width="37.109375" style="52" customWidth="1"/>
    <col min="3828" max="4080" width="11.44140625" style="52"/>
    <col min="4081" max="4081" width="7.109375" style="52" customWidth="1"/>
    <col min="4082" max="4082" width="76.33203125" style="52" customWidth="1"/>
    <col min="4083" max="4083" width="37.109375" style="52" customWidth="1"/>
    <col min="4084" max="4336" width="11.44140625" style="52"/>
    <col min="4337" max="4337" width="7.109375" style="52" customWidth="1"/>
    <col min="4338" max="4338" width="76.33203125" style="52" customWidth="1"/>
    <col min="4339" max="4339" width="37.109375" style="52" customWidth="1"/>
    <col min="4340" max="4592" width="11.44140625" style="52"/>
    <col min="4593" max="4593" width="7.109375" style="52" customWidth="1"/>
    <col min="4594" max="4594" width="76.33203125" style="52" customWidth="1"/>
    <col min="4595" max="4595" width="37.109375" style="52" customWidth="1"/>
    <col min="4596" max="4848" width="11.44140625" style="52"/>
    <col min="4849" max="4849" width="7.109375" style="52" customWidth="1"/>
    <col min="4850" max="4850" width="76.33203125" style="52" customWidth="1"/>
    <col min="4851" max="4851" width="37.109375" style="52" customWidth="1"/>
    <col min="4852" max="5104" width="11.44140625" style="52"/>
    <col min="5105" max="5105" width="7.109375" style="52" customWidth="1"/>
    <col min="5106" max="5106" width="76.33203125" style="52" customWidth="1"/>
    <col min="5107" max="5107" width="37.109375" style="52" customWidth="1"/>
    <col min="5108" max="5360" width="11.44140625" style="52"/>
    <col min="5361" max="5361" width="7.109375" style="52" customWidth="1"/>
    <col min="5362" max="5362" width="76.33203125" style="52" customWidth="1"/>
    <col min="5363" max="5363" width="37.109375" style="52" customWidth="1"/>
    <col min="5364" max="5616" width="11.44140625" style="52"/>
    <col min="5617" max="5617" width="7.109375" style="52" customWidth="1"/>
    <col min="5618" max="5618" width="76.33203125" style="52" customWidth="1"/>
    <col min="5619" max="5619" width="37.109375" style="52" customWidth="1"/>
    <col min="5620" max="5872" width="11.44140625" style="52"/>
    <col min="5873" max="5873" width="7.109375" style="52" customWidth="1"/>
    <col min="5874" max="5874" width="76.33203125" style="52" customWidth="1"/>
    <col min="5875" max="5875" width="37.109375" style="52" customWidth="1"/>
    <col min="5876" max="6128" width="11.44140625" style="52"/>
    <col min="6129" max="6129" width="7.109375" style="52" customWidth="1"/>
    <col min="6130" max="6130" width="76.33203125" style="52" customWidth="1"/>
    <col min="6131" max="6131" width="37.109375" style="52" customWidth="1"/>
    <col min="6132" max="6384" width="11.44140625" style="52"/>
    <col min="6385" max="6385" width="7.109375" style="52" customWidth="1"/>
    <col min="6386" max="6386" width="76.33203125" style="52" customWidth="1"/>
    <col min="6387" max="6387" width="37.109375" style="52" customWidth="1"/>
    <col min="6388" max="6640" width="11.44140625" style="52"/>
    <col min="6641" max="6641" width="7.109375" style="52" customWidth="1"/>
    <col min="6642" max="6642" width="76.33203125" style="52" customWidth="1"/>
    <col min="6643" max="6643" width="37.109375" style="52" customWidth="1"/>
    <col min="6644" max="6896" width="11.44140625" style="52"/>
    <col min="6897" max="6897" width="7.109375" style="52" customWidth="1"/>
    <col min="6898" max="6898" width="76.33203125" style="52" customWidth="1"/>
    <col min="6899" max="6899" width="37.109375" style="52" customWidth="1"/>
    <col min="6900" max="7152" width="11.44140625" style="52"/>
    <col min="7153" max="7153" width="7.109375" style="52" customWidth="1"/>
    <col min="7154" max="7154" width="76.33203125" style="52" customWidth="1"/>
    <col min="7155" max="7155" width="37.109375" style="52" customWidth="1"/>
    <col min="7156" max="7408" width="11.44140625" style="52"/>
    <col min="7409" max="7409" width="7.109375" style="52" customWidth="1"/>
    <col min="7410" max="7410" width="76.33203125" style="52" customWidth="1"/>
    <col min="7411" max="7411" width="37.109375" style="52" customWidth="1"/>
    <col min="7412" max="7664" width="11.44140625" style="52"/>
    <col min="7665" max="7665" width="7.109375" style="52" customWidth="1"/>
    <col min="7666" max="7666" width="76.33203125" style="52" customWidth="1"/>
    <col min="7667" max="7667" width="37.109375" style="52" customWidth="1"/>
    <col min="7668" max="7920" width="11.44140625" style="52"/>
    <col min="7921" max="7921" width="7.109375" style="52" customWidth="1"/>
    <col min="7922" max="7922" width="76.33203125" style="52" customWidth="1"/>
    <col min="7923" max="7923" width="37.109375" style="52" customWidth="1"/>
    <col min="7924" max="8176" width="11.44140625" style="52"/>
    <col min="8177" max="8177" width="7.109375" style="52" customWidth="1"/>
    <col min="8178" max="8178" width="76.33203125" style="52" customWidth="1"/>
    <col min="8179" max="8179" width="37.109375" style="52" customWidth="1"/>
    <col min="8180" max="8432" width="11.44140625" style="52"/>
    <col min="8433" max="8433" width="7.109375" style="52" customWidth="1"/>
    <col min="8434" max="8434" width="76.33203125" style="52" customWidth="1"/>
    <col min="8435" max="8435" width="37.109375" style="52" customWidth="1"/>
    <col min="8436" max="8688" width="11.44140625" style="52"/>
    <col min="8689" max="8689" width="7.109375" style="52" customWidth="1"/>
    <col min="8690" max="8690" width="76.33203125" style="52" customWidth="1"/>
    <col min="8691" max="8691" width="37.109375" style="52" customWidth="1"/>
    <col min="8692" max="8944" width="11.44140625" style="52"/>
    <col min="8945" max="8945" width="7.109375" style="52" customWidth="1"/>
    <col min="8946" max="8946" width="76.33203125" style="52" customWidth="1"/>
    <col min="8947" max="8947" width="37.109375" style="52" customWidth="1"/>
    <col min="8948" max="9200" width="11.44140625" style="52"/>
    <col min="9201" max="9201" width="7.109375" style="52" customWidth="1"/>
    <col min="9202" max="9202" width="76.33203125" style="52" customWidth="1"/>
    <col min="9203" max="9203" width="37.109375" style="52" customWidth="1"/>
    <col min="9204" max="9456" width="11.44140625" style="52"/>
    <col min="9457" max="9457" width="7.109375" style="52" customWidth="1"/>
    <col min="9458" max="9458" width="76.33203125" style="52" customWidth="1"/>
    <col min="9459" max="9459" width="37.109375" style="52" customWidth="1"/>
    <col min="9460" max="9712" width="11.44140625" style="52"/>
    <col min="9713" max="9713" width="7.109375" style="52" customWidth="1"/>
    <col min="9714" max="9714" width="76.33203125" style="52" customWidth="1"/>
    <col min="9715" max="9715" width="37.109375" style="52" customWidth="1"/>
    <col min="9716" max="9968" width="11.44140625" style="52"/>
    <col min="9969" max="9969" width="7.109375" style="52" customWidth="1"/>
    <col min="9970" max="9970" width="76.33203125" style="52" customWidth="1"/>
    <col min="9971" max="9971" width="37.109375" style="52" customWidth="1"/>
    <col min="9972" max="10224" width="11.44140625" style="52"/>
    <col min="10225" max="10225" width="7.109375" style="52" customWidth="1"/>
    <col min="10226" max="10226" width="76.33203125" style="52" customWidth="1"/>
    <col min="10227" max="10227" width="37.109375" style="52" customWidth="1"/>
    <col min="10228" max="10480" width="11.44140625" style="52"/>
    <col min="10481" max="10481" width="7.109375" style="52" customWidth="1"/>
    <col min="10482" max="10482" width="76.33203125" style="52" customWidth="1"/>
    <col min="10483" max="10483" width="37.109375" style="52" customWidth="1"/>
    <col min="10484" max="10736" width="11.44140625" style="52"/>
    <col min="10737" max="10737" width="7.109375" style="52" customWidth="1"/>
    <col min="10738" max="10738" width="76.33203125" style="52" customWidth="1"/>
    <col min="10739" max="10739" width="37.109375" style="52" customWidth="1"/>
    <col min="10740" max="10992" width="11.44140625" style="52"/>
    <col min="10993" max="10993" width="7.109375" style="52" customWidth="1"/>
    <col min="10994" max="10994" width="76.33203125" style="52" customWidth="1"/>
    <col min="10995" max="10995" width="37.109375" style="52" customWidth="1"/>
    <col min="10996" max="11248" width="11.44140625" style="52"/>
    <col min="11249" max="11249" width="7.109375" style="52" customWidth="1"/>
    <col min="11250" max="11250" width="76.33203125" style="52" customWidth="1"/>
    <col min="11251" max="11251" width="37.109375" style="52" customWidth="1"/>
    <col min="11252" max="11504" width="11.44140625" style="52"/>
    <col min="11505" max="11505" width="7.109375" style="52" customWidth="1"/>
    <col min="11506" max="11506" width="76.33203125" style="52" customWidth="1"/>
    <col min="11507" max="11507" width="37.109375" style="52" customWidth="1"/>
    <col min="11508" max="11760" width="11.44140625" style="52"/>
    <col min="11761" max="11761" width="7.109375" style="52" customWidth="1"/>
    <col min="11762" max="11762" width="76.33203125" style="52" customWidth="1"/>
    <col min="11763" max="11763" width="37.109375" style="52" customWidth="1"/>
    <col min="11764" max="12016" width="11.44140625" style="52"/>
    <col min="12017" max="12017" width="7.109375" style="52" customWidth="1"/>
    <col min="12018" max="12018" width="76.33203125" style="52" customWidth="1"/>
    <col min="12019" max="12019" width="37.109375" style="52" customWidth="1"/>
    <col min="12020" max="12272" width="11.44140625" style="52"/>
    <col min="12273" max="12273" width="7.109375" style="52" customWidth="1"/>
    <col min="12274" max="12274" width="76.33203125" style="52" customWidth="1"/>
    <col min="12275" max="12275" width="37.109375" style="52" customWidth="1"/>
    <col min="12276" max="12528" width="11.44140625" style="52"/>
    <col min="12529" max="12529" width="7.109375" style="52" customWidth="1"/>
    <col min="12530" max="12530" width="76.33203125" style="52" customWidth="1"/>
    <col min="12531" max="12531" width="37.109375" style="52" customWidth="1"/>
    <col min="12532" max="12784" width="11.44140625" style="52"/>
    <col min="12785" max="12785" width="7.109375" style="52" customWidth="1"/>
    <col min="12786" max="12786" width="76.33203125" style="52" customWidth="1"/>
    <col min="12787" max="12787" width="37.109375" style="52" customWidth="1"/>
    <col min="12788" max="13040" width="11.44140625" style="52"/>
    <col min="13041" max="13041" width="7.109375" style="52" customWidth="1"/>
    <col min="13042" max="13042" width="76.33203125" style="52" customWidth="1"/>
    <col min="13043" max="13043" width="37.109375" style="52" customWidth="1"/>
    <col min="13044" max="13296" width="11.44140625" style="52"/>
    <col min="13297" max="13297" width="7.109375" style="52" customWidth="1"/>
    <col min="13298" max="13298" width="76.33203125" style="52" customWidth="1"/>
    <col min="13299" max="13299" width="37.109375" style="52" customWidth="1"/>
    <col min="13300" max="13552" width="11.44140625" style="52"/>
    <col min="13553" max="13553" width="7.109375" style="52" customWidth="1"/>
    <col min="13554" max="13554" width="76.33203125" style="52" customWidth="1"/>
    <col min="13555" max="13555" width="37.109375" style="52" customWidth="1"/>
    <col min="13556" max="13808" width="11.44140625" style="52"/>
    <col min="13809" max="13809" width="7.109375" style="52" customWidth="1"/>
    <col min="13810" max="13810" width="76.33203125" style="52" customWidth="1"/>
    <col min="13811" max="13811" width="37.109375" style="52" customWidth="1"/>
    <col min="13812" max="14064" width="11.44140625" style="52"/>
    <col min="14065" max="14065" width="7.109375" style="52" customWidth="1"/>
    <col min="14066" max="14066" width="76.33203125" style="52" customWidth="1"/>
    <col min="14067" max="14067" width="37.109375" style="52" customWidth="1"/>
    <col min="14068" max="14320" width="11.44140625" style="52"/>
    <col min="14321" max="14321" width="7.109375" style="52" customWidth="1"/>
    <col min="14322" max="14322" width="76.33203125" style="52" customWidth="1"/>
    <col min="14323" max="14323" width="37.109375" style="52" customWidth="1"/>
    <col min="14324" max="14576" width="11.44140625" style="52"/>
    <col min="14577" max="14577" width="7.109375" style="52" customWidth="1"/>
    <col min="14578" max="14578" width="76.33203125" style="52" customWidth="1"/>
    <col min="14579" max="14579" width="37.109375" style="52" customWidth="1"/>
    <col min="14580" max="14832" width="11.44140625" style="52"/>
    <col min="14833" max="14833" width="7.109375" style="52" customWidth="1"/>
    <col min="14834" max="14834" width="76.33203125" style="52" customWidth="1"/>
    <col min="14835" max="14835" width="37.109375" style="52" customWidth="1"/>
    <col min="14836" max="15088" width="11.44140625" style="52"/>
    <col min="15089" max="15089" width="7.109375" style="52" customWidth="1"/>
    <col min="15090" max="15090" width="76.33203125" style="52" customWidth="1"/>
    <col min="15091" max="15091" width="37.109375" style="52" customWidth="1"/>
    <col min="15092" max="15344" width="11.44140625" style="52"/>
    <col min="15345" max="15345" width="7.109375" style="52" customWidth="1"/>
    <col min="15346" max="15346" width="76.33203125" style="52" customWidth="1"/>
    <col min="15347" max="15347" width="37.109375" style="52" customWidth="1"/>
    <col min="15348" max="15600" width="11.44140625" style="52"/>
    <col min="15601" max="15601" width="7.109375" style="52" customWidth="1"/>
    <col min="15602" max="15602" width="76.33203125" style="52" customWidth="1"/>
    <col min="15603" max="15603" width="37.109375" style="52" customWidth="1"/>
    <col min="15604" max="15856" width="11.44140625" style="52"/>
    <col min="15857" max="15857" width="7.109375" style="52" customWidth="1"/>
    <col min="15858" max="15858" width="76.33203125" style="52" customWidth="1"/>
    <col min="15859" max="15859" width="37.109375" style="52" customWidth="1"/>
    <col min="15860" max="16112" width="11.44140625" style="52"/>
    <col min="16113" max="16113" width="7.109375" style="52" customWidth="1"/>
    <col min="16114" max="16114" width="76.33203125" style="52" customWidth="1"/>
    <col min="16115" max="16115" width="37.109375" style="52" customWidth="1"/>
    <col min="16116" max="16384" width="11.44140625" style="52"/>
  </cols>
  <sheetData>
    <row r="1" spans="1:6" s="14" customFormat="1" ht="37.5" customHeight="1" thickBot="1" x14ac:dyDescent="0.35">
      <c r="A1" s="238"/>
      <c r="B1" s="422" t="s">
        <v>486</v>
      </c>
      <c r="C1" s="379"/>
      <c r="D1" s="424" t="s">
        <v>263</v>
      </c>
      <c r="E1" s="425"/>
      <c r="F1" s="426"/>
    </row>
    <row r="2" spans="1:6" s="14" customFormat="1" ht="18" customHeight="1" thickBot="1" x14ac:dyDescent="0.35">
      <c r="A2" s="239"/>
      <c r="B2" s="423"/>
      <c r="C2" s="240"/>
      <c r="D2" s="414" t="s">
        <v>251</v>
      </c>
      <c r="E2" s="415"/>
      <c r="F2" s="418"/>
    </row>
    <row r="3" spans="1:6" s="14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14" customFormat="1" ht="12" customHeight="1" thickBot="1" x14ac:dyDescent="0.35">
      <c r="A4" s="241"/>
      <c r="B4" s="242"/>
      <c r="C4" s="243"/>
      <c r="D4" s="244"/>
      <c r="E4" s="245"/>
      <c r="F4" s="246"/>
    </row>
    <row r="5" spans="1:6" s="14" customFormat="1" ht="24" customHeight="1" thickBot="1" x14ac:dyDescent="0.35">
      <c r="A5" s="27">
        <v>1</v>
      </c>
      <c r="B5" s="28" t="s">
        <v>212</v>
      </c>
      <c r="C5" s="29"/>
      <c r="D5" s="138"/>
      <c r="E5" s="237">
        <v>0</v>
      </c>
      <c r="F5" s="139">
        <f>SUBTOTAL(9,F6:F9)</f>
        <v>25300</v>
      </c>
    </row>
    <row r="6" spans="1:6" s="14" customFormat="1" ht="12" customHeight="1" x14ac:dyDescent="0.3">
      <c r="A6" s="33"/>
      <c r="B6" s="34" t="s">
        <v>213</v>
      </c>
      <c r="C6" s="35" t="s">
        <v>655</v>
      </c>
      <c r="D6" s="30"/>
      <c r="E6" s="226">
        <v>0</v>
      </c>
      <c r="F6" s="99">
        <f>+D6*E6</f>
        <v>0</v>
      </c>
    </row>
    <row r="7" spans="1:6" s="14" customFormat="1" ht="12" customHeight="1" x14ac:dyDescent="0.3">
      <c r="A7" s="33"/>
      <c r="B7" s="37" t="s">
        <v>214</v>
      </c>
      <c r="C7" s="38" t="s">
        <v>15</v>
      </c>
      <c r="D7" s="30">
        <v>2300</v>
      </c>
      <c r="E7" s="226">
        <v>5.8</v>
      </c>
      <c r="F7" s="99">
        <f t="shared" ref="F7:F39" si="0">+D7*E7</f>
        <v>13340</v>
      </c>
    </row>
    <row r="8" spans="1:6" s="14" customFormat="1" ht="12" x14ac:dyDescent="0.3">
      <c r="A8" s="33"/>
      <c r="B8" s="37" t="s">
        <v>822</v>
      </c>
      <c r="C8" s="38" t="s">
        <v>15</v>
      </c>
      <c r="D8" s="30">
        <v>2300</v>
      </c>
      <c r="E8" s="226">
        <v>5.2</v>
      </c>
      <c r="F8" s="99">
        <f t="shared" si="0"/>
        <v>11960</v>
      </c>
    </row>
    <row r="9" spans="1:6" s="14" customFormat="1" ht="12" customHeight="1" thickBot="1" x14ac:dyDescent="0.35">
      <c r="A9" s="39"/>
      <c r="B9" s="40"/>
      <c r="C9" s="38"/>
      <c r="D9" s="30"/>
      <c r="E9" s="226">
        <v>0</v>
      </c>
      <c r="F9" s="99">
        <f t="shared" si="0"/>
        <v>0</v>
      </c>
    </row>
    <row r="10" spans="1:6" s="14" customFormat="1" ht="24" customHeight="1" thickBot="1" x14ac:dyDescent="0.35">
      <c r="A10" s="27">
        <v>2</v>
      </c>
      <c r="B10" s="28" t="s">
        <v>215</v>
      </c>
      <c r="C10" s="35"/>
      <c r="D10" s="138"/>
      <c r="E10" s="237">
        <v>0</v>
      </c>
      <c r="F10" s="139">
        <f>SUBTOTAL(9,F11:F14)</f>
        <v>4264.2</v>
      </c>
    </row>
    <row r="11" spans="1:6" s="14" customFormat="1" ht="12" customHeight="1" x14ac:dyDescent="0.3">
      <c r="A11" s="33"/>
      <c r="B11" s="34" t="s">
        <v>647</v>
      </c>
      <c r="C11" s="35" t="s">
        <v>17</v>
      </c>
      <c r="D11" s="30">
        <v>6</v>
      </c>
      <c r="E11" s="226">
        <v>172.5</v>
      </c>
      <c r="F11" s="99">
        <f t="shared" si="0"/>
        <v>1035</v>
      </c>
    </row>
    <row r="12" spans="1:6" s="14" customFormat="1" ht="12" customHeight="1" x14ac:dyDescent="0.3">
      <c r="A12" s="33"/>
      <c r="B12" s="34" t="s">
        <v>823</v>
      </c>
      <c r="C12" s="38" t="s">
        <v>17</v>
      </c>
      <c r="D12" s="30">
        <v>6</v>
      </c>
      <c r="E12" s="226">
        <v>402.5</v>
      </c>
      <c r="F12" s="99">
        <f t="shared" si="0"/>
        <v>2415</v>
      </c>
    </row>
    <row r="13" spans="1:6" s="14" customFormat="1" ht="12" customHeight="1" x14ac:dyDescent="0.3">
      <c r="A13" s="33"/>
      <c r="B13" s="34" t="s">
        <v>824</v>
      </c>
      <c r="C13" s="38" t="s">
        <v>15</v>
      </c>
      <c r="D13" s="30">
        <f>39+13+7</f>
        <v>59</v>
      </c>
      <c r="E13" s="226">
        <v>13.8</v>
      </c>
      <c r="F13" s="99">
        <f t="shared" si="0"/>
        <v>814.2</v>
      </c>
    </row>
    <row r="14" spans="1:6" s="14" customFormat="1" ht="12.6" thickBot="1" x14ac:dyDescent="0.35">
      <c r="A14" s="27"/>
      <c r="B14" s="28"/>
      <c r="C14" s="35"/>
      <c r="D14" s="30"/>
      <c r="E14" s="226">
        <v>0</v>
      </c>
      <c r="F14" s="99">
        <f t="shared" si="0"/>
        <v>0</v>
      </c>
    </row>
    <row r="15" spans="1:6" s="14" customFormat="1" ht="24" customHeight="1" thickBot="1" x14ac:dyDescent="0.35">
      <c r="A15" s="27">
        <v>3</v>
      </c>
      <c r="B15" s="40" t="s">
        <v>216</v>
      </c>
      <c r="C15" s="41"/>
      <c r="D15" s="138"/>
      <c r="E15" s="237">
        <v>0</v>
      </c>
      <c r="F15" s="139">
        <f>SUBTOTAL(9,F16:F19)</f>
        <v>0</v>
      </c>
    </row>
    <row r="16" spans="1:6" s="14" customFormat="1" ht="12" customHeight="1" x14ac:dyDescent="0.3">
      <c r="A16" s="33"/>
      <c r="B16" s="34" t="s">
        <v>220</v>
      </c>
      <c r="C16" s="38" t="s">
        <v>655</v>
      </c>
      <c r="D16" s="30"/>
      <c r="E16" s="226">
        <v>0</v>
      </c>
      <c r="F16" s="99">
        <f t="shared" si="0"/>
        <v>0</v>
      </c>
    </row>
    <row r="17" spans="1:6" s="14" customFormat="1" ht="12" customHeight="1" x14ac:dyDescent="0.3">
      <c r="A17" s="33"/>
      <c r="B17" s="34" t="s">
        <v>217</v>
      </c>
      <c r="C17" s="35" t="s">
        <v>655</v>
      </c>
      <c r="D17" s="30"/>
      <c r="E17" s="226">
        <v>0</v>
      </c>
      <c r="F17" s="99">
        <f t="shared" si="0"/>
        <v>0</v>
      </c>
    </row>
    <row r="18" spans="1:6" s="14" customFormat="1" ht="24" x14ac:dyDescent="0.3">
      <c r="A18" s="33"/>
      <c r="B18" s="34" t="s">
        <v>218</v>
      </c>
      <c r="C18" s="38" t="s">
        <v>655</v>
      </c>
      <c r="D18" s="30"/>
      <c r="E18" s="226">
        <v>0</v>
      </c>
      <c r="F18" s="99">
        <f t="shared" si="0"/>
        <v>0</v>
      </c>
    </row>
    <row r="19" spans="1:6" s="14" customFormat="1" ht="12" customHeight="1" thickBot="1" x14ac:dyDescent="0.35">
      <c r="A19" s="27"/>
      <c r="B19" s="28"/>
      <c r="C19" s="38"/>
      <c r="D19" s="30"/>
      <c r="E19" s="226">
        <v>0</v>
      </c>
      <c r="F19" s="99">
        <f t="shared" si="0"/>
        <v>0</v>
      </c>
    </row>
    <row r="20" spans="1:6" s="14" customFormat="1" ht="24" customHeight="1" thickBot="1" x14ac:dyDescent="0.35">
      <c r="A20" s="27">
        <v>4</v>
      </c>
      <c r="B20" s="40" t="s">
        <v>219</v>
      </c>
      <c r="C20" s="38"/>
      <c r="D20" s="138"/>
      <c r="E20" s="237">
        <v>0</v>
      </c>
      <c r="F20" s="139">
        <f>SUBTOTAL(9,F21:F23)</f>
        <v>9085</v>
      </c>
    </row>
    <row r="21" spans="1:6" s="14" customFormat="1" ht="12" customHeight="1" x14ac:dyDescent="0.3">
      <c r="A21" s="33"/>
      <c r="B21" s="34" t="s">
        <v>221</v>
      </c>
      <c r="C21" s="38" t="s">
        <v>88</v>
      </c>
      <c r="D21" s="30">
        <v>4</v>
      </c>
      <c r="E21" s="226">
        <v>862.5</v>
      </c>
      <c r="F21" s="99">
        <f t="shared" si="0"/>
        <v>3450</v>
      </c>
    </row>
    <row r="22" spans="1:6" s="14" customFormat="1" ht="12" customHeight="1" x14ac:dyDescent="0.3">
      <c r="A22" s="33"/>
      <c r="B22" s="34" t="s">
        <v>683</v>
      </c>
      <c r="C22" s="38" t="s">
        <v>88</v>
      </c>
      <c r="D22" s="30">
        <v>4</v>
      </c>
      <c r="E22" s="226">
        <v>977.5</v>
      </c>
      <c r="F22" s="99">
        <f t="shared" si="0"/>
        <v>3910</v>
      </c>
    </row>
    <row r="23" spans="1:6" s="14" customFormat="1" ht="12" customHeight="1" x14ac:dyDescent="0.3">
      <c r="A23" s="33"/>
      <c r="B23" s="34" t="s">
        <v>684</v>
      </c>
      <c r="C23" s="38" t="s">
        <v>88</v>
      </c>
      <c r="D23" s="30">
        <v>1</v>
      </c>
      <c r="E23" s="226">
        <v>1725</v>
      </c>
      <c r="F23" s="99">
        <f t="shared" si="0"/>
        <v>1725</v>
      </c>
    </row>
    <row r="24" spans="1:6" s="14" customFormat="1" ht="12" customHeight="1" thickBot="1" x14ac:dyDescent="0.35">
      <c r="A24" s="27"/>
      <c r="B24" s="28"/>
      <c r="C24" s="38"/>
      <c r="D24" s="30"/>
      <c r="E24" s="226"/>
      <c r="F24" s="99"/>
    </row>
    <row r="25" spans="1:6" s="14" customFormat="1" ht="24" customHeight="1" thickBot="1" x14ac:dyDescent="0.35">
      <c r="A25" s="27">
        <v>5</v>
      </c>
      <c r="B25" s="43" t="s">
        <v>222</v>
      </c>
      <c r="C25" s="38"/>
      <c r="D25" s="138"/>
      <c r="E25" s="237">
        <v>0</v>
      </c>
      <c r="F25" s="139">
        <f>SUBTOTAL(9,F26:F29)</f>
        <v>38187.5</v>
      </c>
    </row>
    <row r="26" spans="1:6" s="14" customFormat="1" ht="12" x14ac:dyDescent="0.3">
      <c r="A26" s="33"/>
      <c r="B26" s="46" t="s">
        <v>558</v>
      </c>
      <c r="C26" s="38" t="s">
        <v>32</v>
      </c>
      <c r="D26" s="30">
        <f>25+4+10+6-10+20</f>
        <v>55</v>
      </c>
      <c r="E26" s="226">
        <v>287.5</v>
      </c>
      <c r="F26" s="99">
        <f t="shared" si="0"/>
        <v>15812.5</v>
      </c>
    </row>
    <row r="27" spans="1:6" s="14" customFormat="1" ht="12" x14ac:dyDescent="0.3">
      <c r="A27" s="33"/>
      <c r="B27" s="46" t="s">
        <v>559</v>
      </c>
      <c r="C27" s="38" t="s">
        <v>32</v>
      </c>
      <c r="D27" s="30">
        <f>3+7</f>
        <v>10</v>
      </c>
      <c r="E27" s="226">
        <v>287.5</v>
      </c>
      <c r="F27" s="99">
        <f t="shared" si="0"/>
        <v>2875</v>
      </c>
    </row>
    <row r="28" spans="1:6" s="14" customFormat="1" ht="12" x14ac:dyDescent="0.3">
      <c r="A28" s="33"/>
      <c r="B28" s="114" t="s">
        <v>1059</v>
      </c>
      <c r="C28" s="38" t="s">
        <v>1047</v>
      </c>
      <c r="D28" s="30">
        <v>15</v>
      </c>
      <c r="E28" s="226">
        <v>1300</v>
      </c>
      <c r="F28" s="99">
        <f t="shared" si="0"/>
        <v>19500</v>
      </c>
    </row>
    <row r="29" spans="1:6" s="14" customFormat="1" ht="12" customHeight="1" thickBot="1" x14ac:dyDescent="0.35">
      <c r="A29" s="44"/>
      <c r="B29" s="45"/>
      <c r="C29" s="35"/>
      <c r="D29" s="30"/>
      <c r="E29" s="226">
        <v>0</v>
      </c>
      <c r="F29" s="99">
        <f t="shared" si="0"/>
        <v>0</v>
      </c>
    </row>
    <row r="30" spans="1:6" s="14" customFormat="1" ht="24" customHeight="1" thickBot="1" x14ac:dyDescent="0.35">
      <c r="A30" s="27">
        <v>6</v>
      </c>
      <c r="B30" s="43" t="s">
        <v>223</v>
      </c>
      <c r="C30" s="35"/>
      <c r="D30" s="138"/>
      <c r="E30" s="237">
        <v>0</v>
      </c>
      <c r="F30" s="139">
        <f>SUBTOTAL(9,F31:F38)</f>
        <v>10062.5</v>
      </c>
    </row>
    <row r="31" spans="1:6" s="14" customFormat="1" ht="12" customHeight="1" x14ac:dyDescent="0.3">
      <c r="A31" s="33"/>
      <c r="B31" s="46" t="s">
        <v>825</v>
      </c>
      <c r="C31" s="35" t="s">
        <v>652</v>
      </c>
      <c r="D31" s="30"/>
      <c r="E31" s="226">
        <v>0</v>
      </c>
      <c r="F31" s="99">
        <f t="shared" si="0"/>
        <v>0</v>
      </c>
    </row>
    <row r="32" spans="1:6" s="14" customFormat="1" ht="12" customHeight="1" x14ac:dyDescent="0.3">
      <c r="A32" s="33"/>
      <c r="B32" s="46" t="s">
        <v>224</v>
      </c>
      <c r="C32" s="38" t="s">
        <v>652</v>
      </c>
      <c r="D32" s="30"/>
      <c r="E32" s="226">
        <v>0</v>
      </c>
      <c r="F32" s="99">
        <f t="shared" si="0"/>
        <v>0</v>
      </c>
    </row>
    <row r="33" spans="1:6" s="14" customFormat="1" ht="12" x14ac:dyDescent="0.3">
      <c r="A33" s="33"/>
      <c r="B33" s="46" t="s">
        <v>826</v>
      </c>
      <c r="C33" s="35" t="s">
        <v>652</v>
      </c>
      <c r="D33" s="30"/>
      <c r="E33" s="226">
        <v>0</v>
      </c>
      <c r="F33" s="99">
        <f t="shared" si="0"/>
        <v>0</v>
      </c>
    </row>
    <row r="34" spans="1:6" s="14" customFormat="1" ht="12" customHeight="1" x14ac:dyDescent="0.3">
      <c r="A34" s="33"/>
      <c r="B34" s="46" t="s">
        <v>225</v>
      </c>
      <c r="C34" s="38" t="s">
        <v>652</v>
      </c>
      <c r="D34" s="30"/>
      <c r="E34" s="226">
        <v>0</v>
      </c>
      <c r="F34" s="99">
        <f t="shared" si="0"/>
        <v>0</v>
      </c>
    </row>
    <row r="35" spans="1:6" s="14" customFormat="1" ht="25.5" customHeight="1" x14ac:dyDescent="0.3">
      <c r="A35" s="33"/>
      <c r="B35" s="46" t="s">
        <v>226</v>
      </c>
      <c r="C35" s="35" t="s">
        <v>652</v>
      </c>
      <c r="D35" s="30"/>
      <c r="E35" s="226">
        <v>0</v>
      </c>
      <c r="F35" s="99">
        <f t="shared" si="0"/>
        <v>0</v>
      </c>
    </row>
    <row r="36" spans="1:6" s="14" customFormat="1" ht="12" customHeight="1" x14ac:dyDescent="0.3">
      <c r="A36" s="33"/>
      <c r="B36" s="46" t="s">
        <v>827</v>
      </c>
      <c r="C36" s="38" t="s">
        <v>88</v>
      </c>
      <c r="D36" s="30">
        <f>2+3</f>
        <v>5</v>
      </c>
      <c r="E36" s="226">
        <v>2012.5</v>
      </c>
      <c r="F36" s="99">
        <f t="shared" si="0"/>
        <v>10062.5</v>
      </c>
    </row>
    <row r="37" spans="1:6" s="14" customFormat="1" ht="12" customHeight="1" x14ac:dyDescent="0.3">
      <c r="A37" s="33"/>
      <c r="B37" s="45" t="s">
        <v>227</v>
      </c>
      <c r="C37" s="38" t="s">
        <v>655</v>
      </c>
      <c r="D37" s="30"/>
      <c r="E37" s="226">
        <v>0</v>
      </c>
      <c r="F37" s="99">
        <f t="shared" si="0"/>
        <v>0</v>
      </c>
    </row>
    <row r="38" spans="1:6" s="14" customFormat="1" ht="12" customHeight="1" x14ac:dyDescent="0.3">
      <c r="A38" s="33"/>
      <c r="B38" s="45" t="s">
        <v>643</v>
      </c>
      <c r="C38" s="38" t="s">
        <v>88</v>
      </c>
      <c r="D38" s="88"/>
      <c r="E38" s="340">
        <v>3449.8</v>
      </c>
      <c r="F38" s="99">
        <f t="shared" si="0"/>
        <v>0</v>
      </c>
    </row>
    <row r="39" spans="1:6" ht="12" customHeight="1" thickBot="1" x14ac:dyDescent="0.35">
      <c r="A39" s="247"/>
      <c r="B39" s="248"/>
      <c r="C39" s="249"/>
      <c r="D39" s="250"/>
      <c r="E39" s="251"/>
      <c r="F39" s="99">
        <f t="shared" si="0"/>
        <v>0</v>
      </c>
    </row>
    <row r="40" spans="1:6" ht="15" customHeight="1" thickTop="1" thickBot="1" x14ac:dyDescent="0.35">
      <c r="A40" s="252"/>
      <c r="B40" s="253"/>
      <c r="C40" s="254"/>
      <c r="D40" s="255"/>
      <c r="E40" s="226"/>
      <c r="F40" s="256"/>
    </row>
    <row r="41" spans="1:6" s="14" customFormat="1" ht="15" customHeight="1" thickBot="1" x14ac:dyDescent="0.35">
      <c r="A41" s="252"/>
      <c r="B41" s="257" t="s">
        <v>244</v>
      </c>
      <c r="C41" s="258"/>
      <c r="D41" s="259"/>
      <c r="E41" s="237"/>
      <c r="F41" s="260">
        <f>SUBTOTAL(9,F4:F39)</f>
        <v>86899.199999999997</v>
      </c>
    </row>
    <row r="42" spans="1:6" s="14" customFormat="1" ht="15" customHeight="1" thickBot="1" x14ac:dyDescent="0.35">
      <c r="A42" s="252"/>
      <c r="B42" s="257"/>
      <c r="C42" s="258"/>
      <c r="D42" s="259"/>
      <c r="E42" s="237"/>
      <c r="F42" s="227"/>
    </row>
    <row r="43" spans="1:6" s="14" customFormat="1" ht="15" customHeight="1" thickBot="1" x14ac:dyDescent="0.35">
      <c r="A43" s="252"/>
      <c r="B43" s="257" t="s">
        <v>405</v>
      </c>
      <c r="C43" s="258"/>
      <c r="D43" s="259"/>
      <c r="E43" s="237"/>
      <c r="F43" s="260">
        <f>+F41*0.2</f>
        <v>17379.84</v>
      </c>
    </row>
    <row r="44" spans="1:6" s="14" customFormat="1" ht="15" customHeight="1" thickBot="1" x14ac:dyDescent="0.35">
      <c r="A44" s="252"/>
      <c r="B44" s="257"/>
      <c r="C44" s="258"/>
      <c r="D44" s="259"/>
      <c r="E44" s="237"/>
      <c r="F44" s="227"/>
    </row>
    <row r="45" spans="1:6" s="14" customFormat="1" ht="15" customHeight="1" thickBot="1" x14ac:dyDescent="0.35">
      <c r="A45" s="261"/>
      <c r="B45" s="262" t="s">
        <v>12</v>
      </c>
      <c r="C45" s="263"/>
      <c r="D45" s="264"/>
      <c r="E45" s="265"/>
      <c r="F45" s="260">
        <f>+F41+F43</f>
        <v>104279.03999999999</v>
      </c>
    </row>
    <row r="46" spans="1:6" ht="12" x14ac:dyDescent="0.3">
      <c r="A46" s="69"/>
      <c r="B46" s="70"/>
      <c r="C46" s="71"/>
      <c r="D46" s="70"/>
      <c r="E46" s="70"/>
      <c r="F46" s="70"/>
    </row>
    <row r="47" spans="1:6" ht="12" x14ac:dyDescent="0.3">
      <c r="A47" s="69"/>
      <c r="B47" s="70"/>
      <c r="C47" s="71"/>
      <c r="D47" s="70"/>
      <c r="E47" s="70"/>
      <c r="F47" s="70"/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5"/>
  <sheetViews>
    <sheetView tabSelected="1" view="pageBreakPreview" zoomScale="85" zoomScaleNormal="100" zoomScaleSheetLayoutView="85" workbookViewId="0">
      <pane ySplit="2" topLeftCell="A3" activePane="bottomLeft" state="frozen"/>
      <selection activeCell="J21" sqref="J21"/>
      <selection pane="bottomLeft" activeCell="D16" sqref="D16"/>
    </sheetView>
  </sheetViews>
  <sheetFormatPr baseColWidth="10" defaultRowHeight="13.8" x14ac:dyDescent="0.3"/>
  <cols>
    <col min="1" max="1" width="7.109375" style="172" customWidth="1"/>
    <col min="2" max="2" width="24.5546875" style="172" customWidth="1"/>
    <col min="3" max="3" width="36.6640625" style="173" customWidth="1"/>
    <col min="4" max="4" width="18.5546875" style="3" customWidth="1"/>
    <col min="5" max="5" width="11.44140625" style="2"/>
    <col min="6" max="6" width="13.6640625" style="2" customWidth="1"/>
    <col min="7" max="7" width="14.33203125" style="2" customWidth="1"/>
    <col min="8" max="9" width="11.44140625" style="2"/>
    <col min="10" max="10" width="13.88671875" style="2" customWidth="1"/>
    <col min="11" max="242" width="11.44140625" style="2"/>
    <col min="243" max="243" width="7.109375" style="2" customWidth="1"/>
    <col min="244" max="244" width="76.33203125" style="2" customWidth="1"/>
    <col min="245" max="245" width="37.109375" style="2" customWidth="1"/>
    <col min="246" max="498" width="11.44140625" style="2"/>
    <col min="499" max="499" width="7.109375" style="2" customWidth="1"/>
    <col min="500" max="500" width="76.33203125" style="2" customWidth="1"/>
    <col min="501" max="501" width="37.109375" style="2" customWidth="1"/>
    <col min="502" max="754" width="11.44140625" style="2"/>
    <col min="755" max="755" width="7.109375" style="2" customWidth="1"/>
    <col min="756" max="756" width="76.33203125" style="2" customWidth="1"/>
    <col min="757" max="757" width="37.109375" style="2" customWidth="1"/>
    <col min="758" max="1010" width="11.44140625" style="2"/>
    <col min="1011" max="1011" width="7.109375" style="2" customWidth="1"/>
    <col min="1012" max="1012" width="76.33203125" style="2" customWidth="1"/>
    <col min="1013" max="1013" width="37.109375" style="2" customWidth="1"/>
    <col min="1014" max="1266" width="11.44140625" style="2"/>
    <col min="1267" max="1267" width="7.109375" style="2" customWidth="1"/>
    <col min="1268" max="1268" width="76.33203125" style="2" customWidth="1"/>
    <col min="1269" max="1269" width="37.109375" style="2" customWidth="1"/>
    <col min="1270" max="1522" width="11.44140625" style="2"/>
    <col min="1523" max="1523" width="7.109375" style="2" customWidth="1"/>
    <col min="1524" max="1524" width="76.33203125" style="2" customWidth="1"/>
    <col min="1525" max="1525" width="37.109375" style="2" customWidth="1"/>
    <col min="1526" max="1778" width="11.44140625" style="2"/>
    <col min="1779" max="1779" width="7.109375" style="2" customWidth="1"/>
    <col min="1780" max="1780" width="76.33203125" style="2" customWidth="1"/>
    <col min="1781" max="1781" width="37.109375" style="2" customWidth="1"/>
    <col min="1782" max="2034" width="11.44140625" style="2"/>
    <col min="2035" max="2035" width="7.109375" style="2" customWidth="1"/>
    <col min="2036" max="2036" width="76.33203125" style="2" customWidth="1"/>
    <col min="2037" max="2037" width="37.109375" style="2" customWidth="1"/>
    <col min="2038" max="2290" width="11.44140625" style="2"/>
    <col min="2291" max="2291" width="7.109375" style="2" customWidth="1"/>
    <col min="2292" max="2292" width="76.33203125" style="2" customWidth="1"/>
    <col min="2293" max="2293" width="37.109375" style="2" customWidth="1"/>
    <col min="2294" max="2546" width="11.44140625" style="2"/>
    <col min="2547" max="2547" width="7.109375" style="2" customWidth="1"/>
    <col min="2548" max="2548" width="76.33203125" style="2" customWidth="1"/>
    <col min="2549" max="2549" width="37.109375" style="2" customWidth="1"/>
    <col min="2550" max="2802" width="11.44140625" style="2"/>
    <col min="2803" max="2803" width="7.109375" style="2" customWidth="1"/>
    <col min="2804" max="2804" width="76.33203125" style="2" customWidth="1"/>
    <col min="2805" max="2805" width="37.109375" style="2" customWidth="1"/>
    <col min="2806" max="3058" width="11.44140625" style="2"/>
    <col min="3059" max="3059" width="7.109375" style="2" customWidth="1"/>
    <col min="3060" max="3060" width="76.33203125" style="2" customWidth="1"/>
    <col min="3061" max="3061" width="37.109375" style="2" customWidth="1"/>
    <col min="3062" max="3314" width="11.44140625" style="2"/>
    <col min="3315" max="3315" width="7.109375" style="2" customWidth="1"/>
    <col min="3316" max="3316" width="76.33203125" style="2" customWidth="1"/>
    <col min="3317" max="3317" width="37.109375" style="2" customWidth="1"/>
    <col min="3318" max="3570" width="11.44140625" style="2"/>
    <col min="3571" max="3571" width="7.109375" style="2" customWidth="1"/>
    <col min="3572" max="3572" width="76.33203125" style="2" customWidth="1"/>
    <col min="3573" max="3573" width="37.109375" style="2" customWidth="1"/>
    <col min="3574" max="3826" width="11.44140625" style="2"/>
    <col min="3827" max="3827" width="7.109375" style="2" customWidth="1"/>
    <col min="3828" max="3828" width="76.33203125" style="2" customWidth="1"/>
    <col min="3829" max="3829" width="37.109375" style="2" customWidth="1"/>
    <col min="3830" max="4082" width="11.44140625" style="2"/>
    <col min="4083" max="4083" width="7.109375" style="2" customWidth="1"/>
    <col min="4084" max="4084" width="76.33203125" style="2" customWidth="1"/>
    <col min="4085" max="4085" width="37.109375" style="2" customWidth="1"/>
    <col min="4086" max="4338" width="11.44140625" style="2"/>
    <col min="4339" max="4339" width="7.109375" style="2" customWidth="1"/>
    <col min="4340" max="4340" width="76.33203125" style="2" customWidth="1"/>
    <col min="4341" max="4341" width="37.109375" style="2" customWidth="1"/>
    <col min="4342" max="4594" width="11.44140625" style="2"/>
    <col min="4595" max="4595" width="7.109375" style="2" customWidth="1"/>
    <col min="4596" max="4596" width="76.33203125" style="2" customWidth="1"/>
    <col min="4597" max="4597" width="37.109375" style="2" customWidth="1"/>
    <col min="4598" max="4850" width="11.44140625" style="2"/>
    <col min="4851" max="4851" width="7.109375" style="2" customWidth="1"/>
    <col min="4852" max="4852" width="76.33203125" style="2" customWidth="1"/>
    <col min="4853" max="4853" width="37.109375" style="2" customWidth="1"/>
    <col min="4854" max="5106" width="11.44140625" style="2"/>
    <col min="5107" max="5107" width="7.109375" style="2" customWidth="1"/>
    <col min="5108" max="5108" width="76.33203125" style="2" customWidth="1"/>
    <col min="5109" max="5109" width="37.109375" style="2" customWidth="1"/>
    <col min="5110" max="5362" width="11.44140625" style="2"/>
    <col min="5363" max="5363" width="7.109375" style="2" customWidth="1"/>
    <col min="5364" max="5364" width="76.33203125" style="2" customWidth="1"/>
    <col min="5365" max="5365" width="37.109375" style="2" customWidth="1"/>
    <col min="5366" max="5618" width="11.44140625" style="2"/>
    <col min="5619" max="5619" width="7.109375" style="2" customWidth="1"/>
    <col min="5620" max="5620" width="76.33203125" style="2" customWidth="1"/>
    <col min="5621" max="5621" width="37.109375" style="2" customWidth="1"/>
    <col min="5622" max="5874" width="11.44140625" style="2"/>
    <col min="5875" max="5875" width="7.109375" style="2" customWidth="1"/>
    <col min="5876" max="5876" width="76.33203125" style="2" customWidth="1"/>
    <col min="5877" max="5877" width="37.109375" style="2" customWidth="1"/>
    <col min="5878" max="6130" width="11.44140625" style="2"/>
    <col min="6131" max="6131" width="7.109375" style="2" customWidth="1"/>
    <col min="6132" max="6132" width="76.33203125" style="2" customWidth="1"/>
    <col min="6133" max="6133" width="37.109375" style="2" customWidth="1"/>
    <col min="6134" max="6386" width="11.44140625" style="2"/>
    <col min="6387" max="6387" width="7.109375" style="2" customWidth="1"/>
    <col min="6388" max="6388" width="76.33203125" style="2" customWidth="1"/>
    <col min="6389" max="6389" width="37.109375" style="2" customWidth="1"/>
    <col min="6390" max="6642" width="11.44140625" style="2"/>
    <col min="6643" max="6643" width="7.109375" style="2" customWidth="1"/>
    <col min="6644" max="6644" width="76.33203125" style="2" customWidth="1"/>
    <col min="6645" max="6645" width="37.109375" style="2" customWidth="1"/>
    <col min="6646" max="6898" width="11.44140625" style="2"/>
    <col min="6899" max="6899" width="7.109375" style="2" customWidth="1"/>
    <col min="6900" max="6900" width="76.33203125" style="2" customWidth="1"/>
    <col min="6901" max="6901" width="37.109375" style="2" customWidth="1"/>
    <col min="6902" max="7154" width="11.44140625" style="2"/>
    <col min="7155" max="7155" width="7.109375" style="2" customWidth="1"/>
    <col min="7156" max="7156" width="76.33203125" style="2" customWidth="1"/>
    <col min="7157" max="7157" width="37.109375" style="2" customWidth="1"/>
    <col min="7158" max="7410" width="11.44140625" style="2"/>
    <col min="7411" max="7411" width="7.109375" style="2" customWidth="1"/>
    <col min="7412" max="7412" width="76.33203125" style="2" customWidth="1"/>
    <col min="7413" max="7413" width="37.109375" style="2" customWidth="1"/>
    <col min="7414" max="7666" width="11.44140625" style="2"/>
    <col min="7667" max="7667" width="7.109375" style="2" customWidth="1"/>
    <col min="7668" max="7668" width="76.33203125" style="2" customWidth="1"/>
    <col min="7669" max="7669" width="37.109375" style="2" customWidth="1"/>
    <col min="7670" max="7922" width="11.44140625" style="2"/>
    <col min="7923" max="7923" width="7.109375" style="2" customWidth="1"/>
    <col min="7924" max="7924" width="76.33203125" style="2" customWidth="1"/>
    <col min="7925" max="7925" width="37.109375" style="2" customWidth="1"/>
    <col min="7926" max="8178" width="11.44140625" style="2"/>
    <col min="8179" max="8179" width="7.109375" style="2" customWidth="1"/>
    <col min="8180" max="8180" width="76.33203125" style="2" customWidth="1"/>
    <col min="8181" max="8181" width="37.109375" style="2" customWidth="1"/>
    <col min="8182" max="8434" width="11.44140625" style="2"/>
    <col min="8435" max="8435" width="7.109375" style="2" customWidth="1"/>
    <col min="8436" max="8436" width="76.33203125" style="2" customWidth="1"/>
    <col min="8437" max="8437" width="37.109375" style="2" customWidth="1"/>
    <col min="8438" max="8690" width="11.44140625" style="2"/>
    <col min="8691" max="8691" width="7.109375" style="2" customWidth="1"/>
    <col min="8692" max="8692" width="76.33203125" style="2" customWidth="1"/>
    <col min="8693" max="8693" width="37.109375" style="2" customWidth="1"/>
    <col min="8694" max="8946" width="11.44140625" style="2"/>
    <col min="8947" max="8947" width="7.109375" style="2" customWidth="1"/>
    <col min="8948" max="8948" width="76.33203125" style="2" customWidth="1"/>
    <col min="8949" max="8949" width="37.109375" style="2" customWidth="1"/>
    <col min="8950" max="9202" width="11.44140625" style="2"/>
    <col min="9203" max="9203" width="7.109375" style="2" customWidth="1"/>
    <col min="9204" max="9204" width="76.33203125" style="2" customWidth="1"/>
    <col min="9205" max="9205" width="37.109375" style="2" customWidth="1"/>
    <col min="9206" max="9458" width="11.44140625" style="2"/>
    <col min="9459" max="9459" width="7.109375" style="2" customWidth="1"/>
    <col min="9460" max="9460" width="76.33203125" style="2" customWidth="1"/>
    <col min="9461" max="9461" width="37.109375" style="2" customWidth="1"/>
    <col min="9462" max="9714" width="11.44140625" style="2"/>
    <col min="9715" max="9715" width="7.109375" style="2" customWidth="1"/>
    <col min="9716" max="9716" width="76.33203125" style="2" customWidth="1"/>
    <col min="9717" max="9717" width="37.109375" style="2" customWidth="1"/>
    <col min="9718" max="9970" width="11.44140625" style="2"/>
    <col min="9971" max="9971" width="7.109375" style="2" customWidth="1"/>
    <col min="9972" max="9972" width="76.33203125" style="2" customWidth="1"/>
    <col min="9973" max="9973" width="37.109375" style="2" customWidth="1"/>
    <col min="9974" max="10226" width="11.44140625" style="2"/>
    <col min="10227" max="10227" width="7.109375" style="2" customWidth="1"/>
    <col min="10228" max="10228" width="76.33203125" style="2" customWidth="1"/>
    <col min="10229" max="10229" width="37.109375" style="2" customWidth="1"/>
    <col min="10230" max="10482" width="11.44140625" style="2"/>
    <col min="10483" max="10483" width="7.109375" style="2" customWidth="1"/>
    <col min="10484" max="10484" width="76.33203125" style="2" customWidth="1"/>
    <col min="10485" max="10485" width="37.109375" style="2" customWidth="1"/>
    <col min="10486" max="10738" width="11.44140625" style="2"/>
    <col min="10739" max="10739" width="7.109375" style="2" customWidth="1"/>
    <col min="10740" max="10740" width="76.33203125" style="2" customWidth="1"/>
    <col min="10741" max="10741" width="37.109375" style="2" customWidth="1"/>
    <col min="10742" max="10994" width="11.44140625" style="2"/>
    <col min="10995" max="10995" width="7.109375" style="2" customWidth="1"/>
    <col min="10996" max="10996" width="76.33203125" style="2" customWidth="1"/>
    <col min="10997" max="10997" width="37.109375" style="2" customWidth="1"/>
    <col min="10998" max="11250" width="11.44140625" style="2"/>
    <col min="11251" max="11251" width="7.109375" style="2" customWidth="1"/>
    <col min="11252" max="11252" width="76.33203125" style="2" customWidth="1"/>
    <col min="11253" max="11253" width="37.109375" style="2" customWidth="1"/>
    <col min="11254" max="11506" width="11.44140625" style="2"/>
    <col min="11507" max="11507" width="7.109375" style="2" customWidth="1"/>
    <col min="11508" max="11508" width="76.33203125" style="2" customWidth="1"/>
    <col min="11509" max="11509" width="37.109375" style="2" customWidth="1"/>
    <col min="11510" max="11762" width="11.44140625" style="2"/>
    <col min="11763" max="11763" width="7.109375" style="2" customWidth="1"/>
    <col min="11764" max="11764" width="76.33203125" style="2" customWidth="1"/>
    <col min="11765" max="11765" width="37.109375" style="2" customWidth="1"/>
    <col min="11766" max="12018" width="11.44140625" style="2"/>
    <col min="12019" max="12019" width="7.109375" style="2" customWidth="1"/>
    <col min="12020" max="12020" width="76.33203125" style="2" customWidth="1"/>
    <col min="12021" max="12021" width="37.109375" style="2" customWidth="1"/>
    <col min="12022" max="12274" width="11.44140625" style="2"/>
    <col min="12275" max="12275" width="7.109375" style="2" customWidth="1"/>
    <col min="12276" max="12276" width="76.33203125" style="2" customWidth="1"/>
    <col min="12277" max="12277" width="37.109375" style="2" customWidth="1"/>
    <col min="12278" max="12530" width="11.44140625" style="2"/>
    <col min="12531" max="12531" width="7.109375" style="2" customWidth="1"/>
    <col min="12532" max="12532" width="76.33203125" style="2" customWidth="1"/>
    <col min="12533" max="12533" width="37.109375" style="2" customWidth="1"/>
    <col min="12534" max="12786" width="11.44140625" style="2"/>
    <col min="12787" max="12787" width="7.109375" style="2" customWidth="1"/>
    <col min="12788" max="12788" width="76.33203125" style="2" customWidth="1"/>
    <col min="12789" max="12789" width="37.109375" style="2" customWidth="1"/>
    <col min="12790" max="13042" width="11.44140625" style="2"/>
    <col min="13043" max="13043" width="7.109375" style="2" customWidth="1"/>
    <col min="13044" max="13044" width="76.33203125" style="2" customWidth="1"/>
    <col min="13045" max="13045" width="37.109375" style="2" customWidth="1"/>
    <col min="13046" max="13298" width="11.44140625" style="2"/>
    <col min="13299" max="13299" width="7.109375" style="2" customWidth="1"/>
    <col min="13300" max="13300" width="76.33203125" style="2" customWidth="1"/>
    <col min="13301" max="13301" width="37.109375" style="2" customWidth="1"/>
    <col min="13302" max="13554" width="11.44140625" style="2"/>
    <col min="13555" max="13555" width="7.109375" style="2" customWidth="1"/>
    <col min="13556" max="13556" width="76.33203125" style="2" customWidth="1"/>
    <col min="13557" max="13557" width="37.109375" style="2" customWidth="1"/>
    <col min="13558" max="13810" width="11.44140625" style="2"/>
    <col min="13811" max="13811" width="7.109375" style="2" customWidth="1"/>
    <col min="13812" max="13812" width="76.33203125" style="2" customWidth="1"/>
    <col min="13813" max="13813" width="37.109375" style="2" customWidth="1"/>
    <col min="13814" max="14066" width="11.44140625" style="2"/>
    <col min="14067" max="14067" width="7.109375" style="2" customWidth="1"/>
    <col min="14068" max="14068" width="76.33203125" style="2" customWidth="1"/>
    <col min="14069" max="14069" width="37.109375" style="2" customWidth="1"/>
    <col min="14070" max="14322" width="11.44140625" style="2"/>
    <col min="14323" max="14323" width="7.109375" style="2" customWidth="1"/>
    <col min="14324" max="14324" width="76.33203125" style="2" customWidth="1"/>
    <col min="14325" max="14325" width="37.109375" style="2" customWidth="1"/>
    <col min="14326" max="14578" width="11.44140625" style="2"/>
    <col min="14579" max="14579" width="7.109375" style="2" customWidth="1"/>
    <col min="14580" max="14580" width="76.33203125" style="2" customWidth="1"/>
    <col min="14581" max="14581" width="37.109375" style="2" customWidth="1"/>
    <col min="14582" max="14834" width="11.44140625" style="2"/>
    <col min="14835" max="14835" width="7.109375" style="2" customWidth="1"/>
    <col min="14836" max="14836" width="76.33203125" style="2" customWidth="1"/>
    <col min="14837" max="14837" width="37.109375" style="2" customWidth="1"/>
    <col min="14838" max="15090" width="11.44140625" style="2"/>
    <col min="15091" max="15091" width="7.109375" style="2" customWidth="1"/>
    <col min="15092" max="15092" width="76.33203125" style="2" customWidth="1"/>
    <col min="15093" max="15093" width="37.109375" style="2" customWidth="1"/>
    <col min="15094" max="15346" width="11.44140625" style="2"/>
    <col min="15347" max="15347" width="7.109375" style="2" customWidth="1"/>
    <col min="15348" max="15348" width="76.33203125" style="2" customWidth="1"/>
    <col min="15349" max="15349" width="37.109375" style="2" customWidth="1"/>
    <col min="15350" max="15602" width="11.44140625" style="2"/>
    <col min="15603" max="15603" width="7.109375" style="2" customWidth="1"/>
    <col min="15604" max="15604" width="76.33203125" style="2" customWidth="1"/>
    <col min="15605" max="15605" width="37.109375" style="2" customWidth="1"/>
    <col min="15606" max="15858" width="11.44140625" style="2"/>
    <col min="15859" max="15859" width="7.109375" style="2" customWidth="1"/>
    <col min="15860" max="15860" width="76.33203125" style="2" customWidth="1"/>
    <col min="15861" max="15861" width="37.109375" style="2" customWidth="1"/>
    <col min="15862" max="16114" width="11.44140625" style="2"/>
    <col min="16115" max="16115" width="7.109375" style="2" customWidth="1"/>
    <col min="16116" max="16116" width="76.33203125" style="2" customWidth="1"/>
    <col min="16117" max="16117" width="37.109375" style="2" customWidth="1"/>
    <col min="16118" max="16384" width="11.44140625" style="2"/>
  </cols>
  <sheetData>
    <row r="1" spans="1:10" s="156" customFormat="1" ht="54" customHeight="1" thickBot="1" x14ac:dyDescent="0.35">
      <c r="A1" s="409" t="str">
        <f>+'Pdg NE 02'!A14:H14</f>
        <v>Réhabilitation des bâtiments 503 et reconstruction du bâtiment 332 du Centre Hospitalier Le Vinatier</v>
      </c>
      <c r="B1" s="410"/>
      <c r="C1" s="410"/>
      <c r="D1" s="411"/>
    </row>
    <row r="2" spans="1:10" s="156" customFormat="1" ht="16.2" thickBot="1" x14ac:dyDescent="0.35">
      <c r="A2" s="377"/>
      <c r="B2" s="157"/>
      <c r="C2" s="158"/>
      <c r="D2" s="159"/>
    </row>
    <row r="3" spans="1:10" s="156" customFormat="1" ht="15.6" x14ac:dyDescent="0.3">
      <c r="A3" s="157"/>
      <c r="B3" s="157"/>
      <c r="C3" s="160"/>
      <c r="D3" s="160"/>
    </row>
    <row r="4" spans="1:10" s="161" customFormat="1" ht="30" customHeight="1" x14ac:dyDescent="0.3">
      <c r="A4" s="204" t="s">
        <v>442</v>
      </c>
      <c r="B4" s="204" t="s">
        <v>441</v>
      </c>
      <c r="C4" s="199" t="s">
        <v>1</v>
      </c>
      <c r="D4" s="199" t="s">
        <v>251</v>
      </c>
      <c r="E4" s="156"/>
      <c r="F4" s="412"/>
      <c r="G4" s="412"/>
      <c r="H4" s="412"/>
      <c r="I4" s="412"/>
      <c r="J4" s="156"/>
    </row>
    <row r="5" spans="1:10" ht="21" customHeight="1" x14ac:dyDescent="0.3">
      <c r="A5" s="162">
        <v>1</v>
      </c>
      <c r="B5" s="180" t="s">
        <v>462</v>
      </c>
      <c r="C5" s="163" t="s">
        <v>97</v>
      </c>
      <c r="D5" s="165">
        <f>+'1 - DESAM'!F26</f>
        <v>17020</v>
      </c>
      <c r="E5" s="161"/>
      <c r="F5" s="161"/>
      <c r="G5" s="161"/>
      <c r="H5" s="161"/>
      <c r="I5" s="161"/>
      <c r="J5" s="161"/>
    </row>
    <row r="6" spans="1:10" ht="21" customHeight="1" x14ac:dyDescent="0.3">
      <c r="A6" s="162">
        <v>2</v>
      </c>
      <c r="B6" s="180" t="s">
        <v>462</v>
      </c>
      <c r="C6" s="163" t="s">
        <v>262</v>
      </c>
      <c r="D6" s="164">
        <f>+'2 -TP DR'!F94</f>
        <v>164091</v>
      </c>
    </row>
    <row r="7" spans="1:10" ht="21" customHeight="1" x14ac:dyDescent="0.3">
      <c r="A7" s="162">
        <v>3</v>
      </c>
      <c r="B7" s="180" t="s">
        <v>462</v>
      </c>
      <c r="C7" s="163" t="s">
        <v>156</v>
      </c>
      <c r="D7" s="164">
        <f>+'3-TERR'!F60</f>
        <v>72908</v>
      </c>
      <c r="J7" s="368"/>
    </row>
    <row r="8" spans="1:10" ht="21" customHeight="1" x14ac:dyDescent="0.3">
      <c r="A8" s="162">
        <v>4</v>
      </c>
      <c r="B8" s="180" t="s">
        <v>462</v>
      </c>
      <c r="C8" s="163" t="s">
        <v>436</v>
      </c>
      <c r="D8" s="165">
        <f>+'4-DEMOL'!I54</f>
        <v>115617.5</v>
      </c>
      <c r="J8" s="368"/>
    </row>
    <row r="9" spans="1:10" ht="21" customHeight="1" x14ac:dyDescent="0.3">
      <c r="A9" s="162">
        <v>5</v>
      </c>
      <c r="B9" s="188" t="s">
        <v>462</v>
      </c>
      <c r="C9" s="163" t="s">
        <v>437</v>
      </c>
      <c r="D9" s="165">
        <f>+'5-GO'!F122</f>
        <v>763226.83799999999</v>
      </c>
      <c r="J9" s="368"/>
    </row>
    <row r="10" spans="1:10" ht="21" customHeight="1" x14ac:dyDescent="0.3">
      <c r="A10" s="162">
        <v>6</v>
      </c>
      <c r="B10" s="188" t="s">
        <v>462</v>
      </c>
      <c r="C10" s="163" t="s">
        <v>191</v>
      </c>
      <c r="D10" s="165">
        <f>+'6-CHARP COUV'!F82</f>
        <v>163023.74</v>
      </c>
    </row>
    <row r="11" spans="1:10" ht="21" customHeight="1" x14ac:dyDescent="0.3">
      <c r="A11" s="162">
        <v>7</v>
      </c>
      <c r="B11" s="189" t="s">
        <v>461</v>
      </c>
      <c r="C11" s="163" t="s">
        <v>75</v>
      </c>
      <c r="D11" s="165">
        <f>+'7-ETAN'!F43</f>
        <v>128717.84999999999</v>
      </c>
      <c r="J11" s="368"/>
    </row>
    <row r="12" spans="1:10" ht="21" customHeight="1" x14ac:dyDescent="0.3">
      <c r="A12" s="162">
        <v>8</v>
      </c>
      <c r="B12" s="189" t="s">
        <v>461</v>
      </c>
      <c r="C12" s="163" t="s">
        <v>99</v>
      </c>
      <c r="D12" s="165">
        <f>+'8-FAC'!F57</f>
        <v>189140.03900000005</v>
      </c>
      <c r="E12" s="166"/>
      <c r="F12" s="166"/>
      <c r="G12" s="166"/>
      <c r="H12" s="166"/>
      <c r="I12" s="166"/>
      <c r="J12" s="368"/>
    </row>
    <row r="13" spans="1:10" ht="21" customHeight="1" x14ac:dyDescent="0.3">
      <c r="A13" s="162">
        <v>9</v>
      </c>
      <c r="B13" s="189" t="s">
        <v>461</v>
      </c>
      <c r="C13" s="163" t="s">
        <v>100</v>
      </c>
      <c r="D13" s="165">
        <f>+'9-MEXT'!F81</f>
        <v>252559.37500000003</v>
      </c>
      <c r="J13" s="368"/>
    </row>
    <row r="14" spans="1:10" ht="21" customHeight="1" x14ac:dyDescent="0.3">
      <c r="A14" s="162">
        <v>10</v>
      </c>
      <c r="B14" s="190" t="s">
        <v>460</v>
      </c>
      <c r="C14" s="163" t="s">
        <v>56</v>
      </c>
      <c r="D14" s="165">
        <f>+'10-MET'!F29</f>
        <v>47380</v>
      </c>
      <c r="J14" s="368"/>
    </row>
    <row r="15" spans="1:10" ht="21" customHeight="1" x14ac:dyDescent="0.3">
      <c r="A15" s="162">
        <v>11</v>
      </c>
      <c r="B15" s="190" t="s">
        <v>460</v>
      </c>
      <c r="C15" s="163" t="s">
        <v>7</v>
      </c>
      <c r="D15" s="165">
        <f>+'11- MINT'!I88</f>
        <v>221363.7</v>
      </c>
      <c r="F15" s="367"/>
      <c r="G15" s="367"/>
      <c r="H15" s="367"/>
      <c r="I15" s="367"/>
      <c r="J15" s="367"/>
    </row>
    <row r="16" spans="1:10" ht="21" customHeight="1" x14ac:dyDescent="0.3">
      <c r="A16" s="162">
        <v>12</v>
      </c>
      <c r="B16" s="190" t="s">
        <v>460</v>
      </c>
      <c r="C16" s="163" t="s">
        <v>438</v>
      </c>
      <c r="D16" s="376">
        <f>+'12-CLOI FP'!I53</f>
        <v>232424.39999999997</v>
      </c>
    </row>
    <row r="17" spans="1:7" ht="21" customHeight="1" x14ac:dyDescent="0.3">
      <c r="A17" s="162">
        <v>13</v>
      </c>
      <c r="B17" s="190" t="s">
        <v>460</v>
      </c>
      <c r="C17" s="163" t="s">
        <v>38</v>
      </c>
      <c r="D17" s="376">
        <f>+'13-SSOU'!I31</f>
        <v>53972.499999999993</v>
      </c>
    </row>
    <row r="18" spans="1:7" ht="21" customHeight="1" x14ac:dyDescent="0.3">
      <c r="A18" s="162">
        <v>14</v>
      </c>
      <c r="B18" s="189" t="s">
        <v>461</v>
      </c>
      <c r="C18" s="163" t="s">
        <v>101</v>
      </c>
      <c r="D18" s="376">
        <f>+'14-CARR'!I32</f>
        <v>90550.700000000012</v>
      </c>
    </row>
    <row r="19" spans="1:7" ht="21" customHeight="1" x14ac:dyDescent="0.3">
      <c r="A19" s="162" t="s">
        <v>463</v>
      </c>
      <c r="B19" s="191" t="s">
        <v>467</v>
      </c>
      <c r="C19" s="163" t="s">
        <v>465</v>
      </c>
      <c r="D19" s="376">
        <f>+'15.1-PLOM'!F125</f>
        <v>204241.61</v>
      </c>
    </row>
    <row r="20" spans="1:7" ht="21" customHeight="1" x14ac:dyDescent="0.3">
      <c r="A20" s="162" t="s">
        <v>464</v>
      </c>
      <c r="B20" s="192" t="s">
        <v>458</v>
      </c>
      <c r="C20" s="163" t="s">
        <v>466</v>
      </c>
      <c r="D20" s="376">
        <f>+'15.2-CVC'!F83</f>
        <v>506101.19999999995</v>
      </c>
    </row>
    <row r="21" spans="1:7" ht="21" customHeight="1" x14ac:dyDescent="0.3">
      <c r="A21" s="162">
        <v>16</v>
      </c>
      <c r="B21" s="191" t="s">
        <v>467</v>
      </c>
      <c r="C21" s="163" t="s">
        <v>258</v>
      </c>
      <c r="D21" s="376">
        <f>+'16-FM'!F23</f>
        <v>0</v>
      </c>
    </row>
    <row r="22" spans="1:7" ht="21" customHeight="1" x14ac:dyDescent="0.3">
      <c r="A22" s="162">
        <v>17</v>
      </c>
      <c r="B22" s="193" t="s">
        <v>459</v>
      </c>
      <c r="C22" s="163" t="s">
        <v>73</v>
      </c>
      <c r="D22" s="376">
        <f>+'17-ELEC'!F209</f>
        <v>360747.8</v>
      </c>
    </row>
    <row r="23" spans="1:7" ht="21" customHeight="1" x14ac:dyDescent="0.3">
      <c r="A23" s="162">
        <v>18</v>
      </c>
      <c r="B23" s="190" t="s">
        <v>460</v>
      </c>
      <c r="C23" s="163" t="s">
        <v>331</v>
      </c>
      <c r="D23" s="376">
        <f>+'18-RAIL'!F12</f>
        <v>3450</v>
      </c>
    </row>
    <row r="24" spans="1:7" ht="21" customHeight="1" x14ac:dyDescent="0.3">
      <c r="A24" s="162">
        <v>19</v>
      </c>
      <c r="B24" s="188" t="s">
        <v>462</v>
      </c>
      <c r="C24" s="163" t="s">
        <v>41</v>
      </c>
      <c r="D24" s="376">
        <f>+'19-VRD'!F52</f>
        <v>181062.5</v>
      </c>
    </row>
    <row r="25" spans="1:7" ht="21" customHeight="1" x14ac:dyDescent="0.3">
      <c r="A25" s="162">
        <v>20</v>
      </c>
      <c r="B25" s="188" t="s">
        <v>462</v>
      </c>
      <c r="C25" s="163" t="s">
        <v>228</v>
      </c>
      <c r="D25" s="376">
        <f>+'20-EV CLOTURES '!F41</f>
        <v>86899.199999999997</v>
      </c>
    </row>
    <row r="26" spans="1:7" s="166" customFormat="1" ht="24" customHeight="1" x14ac:dyDescent="0.3">
      <c r="A26" s="200"/>
      <c r="B26" s="200"/>
      <c r="C26" s="205" t="s">
        <v>3</v>
      </c>
      <c r="D26" s="202">
        <f>SUM(D5:D25)</f>
        <v>3854497.9520000005</v>
      </c>
      <c r="E26" s="375"/>
      <c r="G26" s="367"/>
    </row>
    <row r="27" spans="1:7" ht="15.75" customHeight="1" x14ac:dyDescent="0.3">
      <c r="A27" s="167"/>
      <c r="B27" s="167"/>
      <c r="C27" s="168"/>
      <c r="D27" s="342"/>
    </row>
    <row r="28" spans="1:7" ht="12" customHeight="1" x14ac:dyDescent="0.3">
      <c r="A28" s="167"/>
      <c r="B28" s="167"/>
      <c r="C28" s="168"/>
    </row>
    <row r="29" spans="1:7" s="169" customFormat="1" ht="24" customHeight="1" x14ac:dyDescent="0.3">
      <c r="A29" s="408" t="s">
        <v>4</v>
      </c>
      <c r="B29" s="408"/>
      <c r="C29" s="408"/>
      <c r="D29" s="408"/>
    </row>
    <row r="30" spans="1:7" s="169" customFormat="1" ht="11.25" customHeight="1" x14ac:dyDescent="0.3">
      <c r="A30" s="167"/>
      <c r="B30" s="167"/>
      <c r="C30" s="168"/>
      <c r="D30" s="168"/>
    </row>
    <row r="31" spans="1:7" s="169" customFormat="1" ht="24" customHeight="1" x14ac:dyDescent="0.3">
      <c r="A31" s="407" t="s">
        <v>0</v>
      </c>
      <c r="B31" s="407"/>
      <c r="C31" s="407"/>
      <c r="D31" s="170">
        <v>628429.46</v>
      </c>
    </row>
    <row r="32" spans="1:7" s="169" customFormat="1" ht="24" customHeight="1" x14ac:dyDescent="0.3">
      <c r="A32" s="167"/>
      <c r="B32" s="167"/>
      <c r="C32" s="168"/>
      <c r="D32" s="171"/>
    </row>
    <row r="33" spans="1:7" s="169" customFormat="1" ht="24" customHeight="1" x14ac:dyDescent="0.3">
      <c r="A33" s="407" t="s">
        <v>5</v>
      </c>
      <c r="B33" s="407"/>
      <c r="C33" s="407"/>
      <c r="D33" s="170">
        <f>+D26</f>
        <v>3854497.9520000005</v>
      </c>
    </row>
    <row r="34" spans="1:7" s="169" customFormat="1" ht="24" customHeight="1" x14ac:dyDescent="0.3">
      <c r="A34" s="167"/>
      <c r="B34" s="167"/>
      <c r="C34" s="168"/>
      <c r="D34" s="171"/>
    </row>
    <row r="35" spans="1:7" s="169" customFormat="1" ht="24" customHeight="1" x14ac:dyDescent="0.3">
      <c r="A35" s="407" t="s">
        <v>6</v>
      </c>
      <c r="B35" s="407"/>
      <c r="C35" s="407"/>
      <c r="D35" s="170">
        <f>+D31+D33</f>
        <v>4482927.4120000005</v>
      </c>
      <c r="G35" s="367"/>
    </row>
  </sheetData>
  <mergeCells count="7">
    <mergeCell ref="A35:C35"/>
    <mergeCell ref="A29:D29"/>
    <mergeCell ref="A1:D1"/>
    <mergeCell ref="A31:C31"/>
    <mergeCell ref="H4:I4"/>
    <mergeCell ref="F4:G4"/>
    <mergeCell ref="A33:C33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A1:I21"/>
  <sheetViews>
    <sheetView zoomScaleNormal="100" zoomScaleSheetLayoutView="85" workbookViewId="0">
      <pane ySplit="2" topLeftCell="A3" activePane="bottomLeft" state="frozen"/>
      <selection activeCell="J21" sqref="J21"/>
      <selection pane="bottomLeft" activeCell="D13" sqref="D13"/>
    </sheetView>
  </sheetViews>
  <sheetFormatPr baseColWidth="10" defaultRowHeight="13.8" x14ac:dyDescent="0.3"/>
  <cols>
    <col min="1" max="1" width="14.44140625" style="172" customWidth="1"/>
    <col min="2" max="2" width="40.6640625" style="173" customWidth="1"/>
    <col min="3" max="3" width="20.6640625" style="3" customWidth="1"/>
    <col min="4" max="4" width="24.44140625" style="2" customWidth="1"/>
    <col min="5" max="5" width="20.5546875" style="2" customWidth="1"/>
    <col min="6" max="6" width="31.88671875" style="2" customWidth="1"/>
    <col min="7" max="8" width="11.44140625" style="2"/>
    <col min="9" max="9" width="14.109375" style="2" customWidth="1"/>
    <col min="10" max="251" width="11.44140625" style="2"/>
    <col min="252" max="252" width="7.109375" style="2" customWidth="1"/>
    <col min="253" max="253" width="76.33203125" style="2" customWidth="1"/>
    <col min="254" max="254" width="37.109375" style="2" customWidth="1"/>
    <col min="255" max="507" width="11.44140625" style="2"/>
    <col min="508" max="508" width="7.109375" style="2" customWidth="1"/>
    <col min="509" max="509" width="76.33203125" style="2" customWidth="1"/>
    <col min="510" max="510" width="37.109375" style="2" customWidth="1"/>
    <col min="511" max="763" width="11.44140625" style="2"/>
    <col min="764" max="764" width="7.109375" style="2" customWidth="1"/>
    <col min="765" max="765" width="76.33203125" style="2" customWidth="1"/>
    <col min="766" max="766" width="37.109375" style="2" customWidth="1"/>
    <col min="767" max="1019" width="11.44140625" style="2"/>
    <col min="1020" max="1020" width="7.109375" style="2" customWidth="1"/>
    <col min="1021" max="1021" width="76.33203125" style="2" customWidth="1"/>
    <col min="1022" max="1022" width="37.109375" style="2" customWidth="1"/>
    <col min="1023" max="1275" width="11.44140625" style="2"/>
    <col min="1276" max="1276" width="7.109375" style="2" customWidth="1"/>
    <col min="1277" max="1277" width="76.33203125" style="2" customWidth="1"/>
    <col min="1278" max="1278" width="37.109375" style="2" customWidth="1"/>
    <col min="1279" max="1531" width="11.44140625" style="2"/>
    <col min="1532" max="1532" width="7.109375" style="2" customWidth="1"/>
    <col min="1533" max="1533" width="76.33203125" style="2" customWidth="1"/>
    <col min="1534" max="1534" width="37.109375" style="2" customWidth="1"/>
    <col min="1535" max="1787" width="11.44140625" style="2"/>
    <col min="1788" max="1788" width="7.109375" style="2" customWidth="1"/>
    <col min="1789" max="1789" width="76.33203125" style="2" customWidth="1"/>
    <col min="1790" max="1790" width="37.109375" style="2" customWidth="1"/>
    <col min="1791" max="2043" width="11.44140625" style="2"/>
    <col min="2044" max="2044" width="7.109375" style="2" customWidth="1"/>
    <col min="2045" max="2045" width="76.33203125" style="2" customWidth="1"/>
    <col min="2046" max="2046" width="37.109375" style="2" customWidth="1"/>
    <col min="2047" max="2299" width="11.44140625" style="2"/>
    <col min="2300" max="2300" width="7.109375" style="2" customWidth="1"/>
    <col min="2301" max="2301" width="76.33203125" style="2" customWidth="1"/>
    <col min="2302" max="2302" width="37.109375" style="2" customWidth="1"/>
    <col min="2303" max="2555" width="11.44140625" style="2"/>
    <col min="2556" max="2556" width="7.109375" style="2" customWidth="1"/>
    <col min="2557" max="2557" width="76.33203125" style="2" customWidth="1"/>
    <col min="2558" max="2558" width="37.109375" style="2" customWidth="1"/>
    <col min="2559" max="2811" width="11.44140625" style="2"/>
    <col min="2812" max="2812" width="7.109375" style="2" customWidth="1"/>
    <col min="2813" max="2813" width="76.33203125" style="2" customWidth="1"/>
    <col min="2814" max="2814" width="37.109375" style="2" customWidth="1"/>
    <col min="2815" max="3067" width="11.44140625" style="2"/>
    <col min="3068" max="3068" width="7.109375" style="2" customWidth="1"/>
    <col min="3069" max="3069" width="76.33203125" style="2" customWidth="1"/>
    <col min="3070" max="3070" width="37.109375" style="2" customWidth="1"/>
    <col min="3071" max="3323" width="11.44140625" style="2"/>
    <col min="3324" max="3324" width="7.109375" style="2" customWidth="1"/>
    <col min="3325" max="3325" width="76.33203125" style="2" customWidth="1"/>
    <col min="3326" max="3326" width="37.109375" style="2" customWidth="1"/>
    <col min="3327" max="3579" width="11.44140625" style="2"/>
    <col min="3580" max="3580" width="7.109375" style="2" customWidth="1"/>
    <col min="3581" max="3581" width="76.33203125" style="2" customWidth="1"/>
    <col min="3582" max="3582" width="37.109375" style="2" customWidth="1"/>
    <col min="3583" max="3835" width="11.44140625" style="2"/>
    <col min="3836" max="3836" width="7.109375" style="2" customWidth="1"/>
    <col min="3837" max="3837" width="76.33203125" style="2" customWidth="1"/>
    <col min="3838" max="3838" width="37.109375" style="2" customWidth="1"/>
    <col min="3839" max="4091" width="11.44140625" style="2"/>
    <col min="4092" max="4092" width="7.109375" style="2" customWidth="1"/>
    <col min="4093" max="4093" width="76.33203125" style="2" customWidth="1"/>
    <col min="4094" max="4094" width="37.109375" style="2" customWidth="1"/>
    <col min="4095" max="4347" width="11.44140625" style="2"/>
    <col min="4348" max="4348" width="7.109375" style="2" customWidth="1"/>
    <col min="4349" max="4349" width="76.33203125" style="2" customWidth="1"/>
    <col min="4350" max="4350" width="37.109375" style="2" customWidth="1"/>
    <col min="4351" max="4603" width="11.44140625" style="2"/>
    <col min="4604" max="4604" width="7.109375" style="2" customWidth="1"/>
    <col min="4605" max="4605" width="76.33203125" style="2" customWidth="1"/>
    <col min="4606" max="4606" width="37.109375" style="2" customWidth="1"/>
    <col min="4607" max="4859" width="11.44140625" style="2"/>
    <col min="4860" max="4860" width="7.109375" style="2" customWidth="1"/>
    <col min="4861" max="4861" width="76.33203125" style="2" customWidth="1"/>
    <col min="4862" max="4862" width="37.109375" style="2" customWidth="1"/>
    <col min="4863" max="5115" width="11.44140625" style="2"/>
    <col min="5116" max="5116" width="7.109375" style="2" customWidth="1"/>
    <col min="5117" max="5117" width="76.33203125" style="2" customWidth="1"/>
    <col min="5118" max="5118" width="37.109375" style="2" customWidth="1"/>
    <col min="5119" max="5371" width="11.44140625" style="2"/>
    <col min="5372" max="5372" width="7.109375" style="2" customWidth="1"/>
    <col min="5373" max="5373" width="76.33203125" style="2" customWidth="1"/>
    <col min="5374" max="5374" width="37.109375" style="2" customWidth="1"/>
    <col min="5375" max="5627" width="11.44140625" style="2"/>
    <col min="5628" max="5628" width="7.109375" style="2" customWidth="1"/>
    <col min="5629" max="5629" width="76.33203125" style="2" customWidth="1"/>
    <col min="5630" max="5630" width="37.109375" style="2" customWidth="1"/>
    <col min="5631" max="5883" width="11.44140625" style="2"/>
    <col min="5884" max="5884" width="7.109375" style="2" customWidth="1"/>
    <col min="5885" max="5885" width="76.33203125" style="2" customWidth="1"/>
    <col min="5886" max="5886" width="37.109375" style="2" customWidth="1"/>
    <col min="5887" max="6139" width="11.44140625" style="2"/>
    <col min="6140" max="6140" width="7.109375" style="2" customWidth="1"/>
    <col min="6141" max="6141" width="76.33203125" style="2" customWidth="1"/>
    <col min="6142" max="6142" width="37.109375" style="2" customWidth="1"/>
    <col min="6143" max="6395" width="11.44140625" style="2"/>
    <col min="6396" max="6396" width="7.109375" style="2" customWidth="1"/>
    <col min="6397" max="6397" width="76.33203125" style="2" customWidth="1"/>
    <col min="6398" max="6398" width="37.109375" style="2" customWidth="1"/>
    <col min="6399" max="6651" width="11.44140625" style="2"/>
    <col min="6652" max="6652" width="7.109375" style="2" customWidth="1"/>
    <col min="6653" max="6653" width="76.33203125" style="2" customWidth="1"/>
    <col min="6654" max="6654" width="37.109375" style="2" customWidth="1"/>
    <col min="6655" max="6907" width="11.44140625" style="2"/>
    <col min="6908" max="6908" width="7.109375" style="2" customWidth="1"/>
    <col min="6909" max="6909" width="76.33203125" style="2" customWidth="1"/>
    <col min="6910" max="6910" width="37.109375" style="2" customWidth="1"/>
    <col min="6911" max="7163" width="11.44140625" style="2"/>
    <col min="7164" max="7164" width="7.109375" style="2" customWidth="1"/>
    <col min="7165" max="7165" width="76.33203125" style="2" customWidth="1"/>
    <col min="7166" max="7166" width="37.109375" style="2" customWidth="1"/>
    <col min="7167" max="7419" width="11.44140625" style="2"/>
    <col min="7420" max="7420" width="7.109375" style="2" customWidth="1"/>
    <col min="7421" max="7421" width="76.33203125" style="2" customWidth="1"/>
    <col min="7422" max="7422" width="37.109375" style="2" customWidth="1"/>
    <col min="7423" max="7675" width="11.44140625" style="2"/>
    <col min="7676" max="7676" width="7.109375" style="2" customWidth="1"/>
    <col min="7677" max="7677" width="76.33203125" style="2" customWidth="1"/>
    <col min="7678" max="7678" width="37.109375" style="2" customWidth="1"/>
    <col min="7679" max="7931" width="11.44140625" style="2"/>
    <col min="7932" max="7932" width="7.109375" style="2" customWidth="1"/>
    <col min="7933" max="7933" width="76.33203125" style="2" customWidth="1"/>
    <col min="7934" max="7934" width="37.109375" style="2" customWidth="1"/>
    <col min="7935" max="8187" width="11.44140625" style="2"/>
    <col min="8188" max="8188" width="7.109375" style="2" customWidth="1"/>
    <col min="8189" max="8189" width="76.33203125" style="2" customWidth="1"/>
    <col min="8190" max="8190" width="37.109375" style="2" customWidth="1"/>
    <col min="8191" max="8443" width="11.44140625" style="2"/>
    <col min="8444" max="8444" width="7.109375" style="2" customWidth="1"/>
    <col min="8445" max="8445" width="76.33203125" style="2" customWidth="1"/>
    <col min="8446" max="8446" width="37.109375" style="2" customWidth="1"/>
    <col min="8447" max="8699" width="11.44140625" style="2"/>
    <col min="8700" max="8700" width="7.109375" style="2" customWidth="1"/>
    <col min="8701" max="8701" width="76.33203125" style="2" customWidth="1"/>
    <col min="8702" max="8702" width="37.109375" style="2" customWidth="1"/>
    <col min="8703" max="8955" width="11.44140625" style="2"/>
    <col min="8956" max="8956" width="7.109375" style="2" customWidth="1"/>
    <col min="8957" max="8957" width="76.33203125" style="2" customWidth="1"/>
    <col min="8958" max="8958" width="37.109375" style="2" customWidth="1"/>
    <col min="8959" max="9211" width="11.44140625" style="2"/>
    <col min="9212" max="9212" width="7.109375" style="2" customWidth="1"/>
    <col min="9213" max="9213" width="76.33203125" style="2" customWidth="1"/>
    <col min="9214" max="9214" width="37.109375" style="2" customWidth="1"/>
    <col min="9215" max="9467" width="11.44140625" style="2"/>
    <col min="9468" max="9468" width="7.109375" style="2" customWidth="1"/>
    <col min="9469" max="9469" width="76.33203125" style="2" customWidth="1"/>
    <col min="9470" max="9470" width="37.109375" style="2" customWidth="1"/>
    <col min="9471" max="9723" width="11.44140625" style="2"/>
    <col min="9724" max="9724" width="7.109375" style="2" customWidth="1"/>
    <col min="9725" max="9725" width="76.33203125" style="2" customWidth="1"/>
    <col min="9726" max="9726" width="37.109375" style="2" customWidth="1"/>
    <col min="9727" max="9979" width="11.44140625" style="2"/>
    <col min="9980" max="9980" width="7.109375" style="2" customWidth="1"/>
    <col min="9981" max="9981" width="76.33203125" style="2" customWidth="1"/>
    <col min="9982" max="9982" width="37.109375" style="2" customWidth="1"/>
    <col min="9983" max="10235" width="11.44140625" style="2"/>
    <col min="10236" max="10236" width="7.109375" style="2" customWidth="1"/>
    <col min="10237" max="10237" width="76.33203125" style="2" customWidth="1"/>
    <col min="10238" max="10238" width="37.109375" style="2" customWidth="1"/>
    <col min="10239" max="10491" width="11.44140625" style="2"/>
    <col min="10492" max="10492" width="7.109375" style="2" customWidth="1"/>
    <col min="10493" max="10493" width="76.33203125" style="2" customWidth="1"/>
    <col min="10494" max="10494" width="37.109375" style="2" customWidth="1"/>
    <col min="10495" max="10747" width="11.44140625" style="2"/>
    <col min="10748" max="10748" width="7.109375" style="2" customWidth="1"/>
    <col min="10749" max="10749" width="76.33203125" style="2" customWidth="1"/>
    <col min="10750" max="10750" width="37.109375" style="2" customWidth="1"/>
    <col min="10751" max="11003" width="11.44140625" style="2"/>
    <col min="11004" max="11004" width="7.109375" style="2" customWidth="1"/>
    <col min="11005" max="11005" width="76.33203125" style="2" customWidth="1"/>
    <col min="11006" max="11006" width="37.109375" style="2" customWidth="1"/>
    <col min="11007" max="11259" width="11.44140625" style="2"/>
    <col min="11260" max="11260" width="7.109375" style="2" customWidth="1"/>
    <col min="11261" max="11261" width="76.33203125" style="2" customWidth="1"/>
    <col min="11262" max="11262" width="37.109375" style="2" customWidth="1"/>
    <col min="11263" max="11515" width="11.44140625" style="2"/>
    <col min="11516" max="11516" width="7.109375" style="2" customWidth="1"/>
    <col min="11517" max="11517" width="76.33203125" style="2" customWidth="1"/>
    <col min="11518" max="11518" width="37.109375" style="2" customWidth="1"/>
    <col min="11519" max="11771" width="11.44140625" style="2"/>
    <col min="11772" max="11772" width="7.109375" style="2" customWidth="1"/>
    <col min="11773" max="11773" width="76.33203125" style="2" customWidth="1"/>
    <col min="11774" max="11774" width="37.109375" style="2" customWidth="1"/>
    <col min="11775" max="12027" width="11.44140625" style="2"/>
    <col min="12028" max="12028" width="7.109375" style="2" customWidth="1"/>
    <col min="12029" max="12029" width="76.33203125" style="2" customWidth="1"/>
    <col min="12030" max="12030" width="37.109375" style="2" customWidth="1"/>
    <col min="12031" max="12283" width="11.44140625" style="2"/>
    <col min="12284" max="12284" width="7.109375" style="2" customWidth="1"/>
    <col min="12285" max="12285" width="76.33203125" style="2" customWidth="1"/>
    <col min="12286" max="12286" width="37.109375" style="2" customWidth="1"/>
    <col min="12287" max="12539" width="11.44140625" style="2"/>
    <col min="12540" max="12540" width="7.109375" style="2" customWidth="1"/>
    <col min="12541" max="12541" width="76.33203125" style="2" customWidth="1"/>
    <col min="12542" max="12542" width="37.109375" style="2" customWidth="1"/>
    <col min="12543" max="12795" width="11.44140625" style="2"/>
    <col min="12796" max="12796" width="7.109375" style="2" customWidth="1"/>
    <col min="12797" max="12797" width="76.33203125" style="2" customWidth="1"/>
    <col min="12798" max="12798" width="37.109375" style="2" customWidth="1"/>
    <col min="12799" max="13051" width="11.44140625" style="2"/>
    <col min="13052" max="13052" width="7.109375" style="2" customWidth="1"/>
    <col min="13053" max="13053" width="76.33203125" style="2" customWidth="1"/>
    <col min="13054" max="13054" width="37.109375" style="2" customWidth="1"/>
    <col min="13055" max="13307" width="11.44140625" style="2"/>
    <col min="13308" max="13308" width="7.109375" style="2" customWidth="1"/>
    <col min="13309" max="13309" width="76.33203125" style="2" customWidth="1"/>
    <col min="13310" max="13310" width="37.109375" style="2" customWidth="1"/>
    <col min="13311" max="13563" width="11.44140625" style="2"/>
    <col min="13564" max="13564" width="7.109375" style="2" customWidth="1"/>
    <col min="13565" max="13565" width="76.33203125" style="2" customWidth="1"/>
    <col min="13566" max="13566" width="37.109375" style="2" customWidth="1"/>
    <col min="13567" max="13819" width="11.44140625" style="2"/>
    <col min="13820" max="13820" width="7.109375" style="2" customWidth="1"/>
    <col min="13821" max="13821" width="76.33203125" style="2" customWidth="1"/>
    <col min="13822" max="13822" width="37.109375" style="2" customWidth="1"/>
    <col min="13823" max="14075" width="11.44140625" style="2"/>
    <col min="14076" max="14076" width="7.109375" style="2" customWidth="1"/>
    <col min="14077" max="14077" width="76.33203125" style="2" customWidth="1"/>
    <col min="14078" max="14078" width="37.109375" style="2" customWidth="1"/>
    <col min="14079" max="14331" width="11.44140625" style="2"/>
    <col min="14332" max="14332" width="7.109375" style="2" customWidth="1"/>
    <col min="14333" max="14333" width="76.33203125" style="2" customWidth="1"/>
    <col min="14334" max="14334" width="37.109375" style="2" customWidth="1"/>
    <col min="14335" max="14587" width="11.44140625" style="2"/>
    <col min="14588" max="14588" width="7.109375" style="2" customWidth="1"/>
    <col min="14589" max="14589" width="76.33203125" style="2" customWidth="1"/>
    <col min="14590" max="14590" width="37.109375" style="2" customWidth="1"/>
    <col min="14591" max="14843" width="11.44140625" style="2"/>
    <col min="14844" max="14844" width="7.109375" style="2" customWidth="1"/>
    <col min="14845" max="14845" width="76.33203125" style="2" customWidth="1"/>
    <col min="14846" max="14846" width="37.109375" style="2" customWidth="1"/>
    <col min="14847" max="15099" width="11.44140625" style="2"/>
    <col min="15100" max="15100" width="7.109375" style="2" customWidth="1"/>
    <col min="15101" max="15101" width="76.33203125" style="2" customWidth="1"/>
    <col min="15102" max="15102" width="37.109375" style="2" customWidth="1"/>
    <col min="15103" max="15355" width="11.44140625" style="2"/>
    <col min="15356" max="15356" width="7.109375" style="2" customWidth="1"/>
    <col min="15357" max="15357" width="76.33203125" style="2" customWidth="1"/>
    <col min="15358" max="15358" width="37.109375" style="2" customWidth="1"/>
    <col min="15359" max="15611" width="11.44140625" style="2"/>
    <col min="15612" max="15612" width="7.109375" style="2" customWidth="1"/>
    <col min="15613" max="15613" width="76.33203125" style="2" customWidth="1"/>
    <col min="15614" max="15614" width="37.109375" style="2" customWidth="1"/>
    <col min="15615" max="15867" width="11.44140625" style="2"/>
    <col min="15868" max="15868" width="7.109375" style="2" customWidth="1"/>
    <col min="15869" max="15869" width="76.33203125" style="2" customWidth="1"/>
    <col min="15870" max="15870" width="37.109375" style="2" customWidth="1"/>
    <col min="15871" max="16123" width="11.44140625" style="2"/>
    <col min="16124" max="16124" width="7.109375" style="2" customWidth="1"/>
    <col min="16125" max="16125" width="76.33203125" style="2" customWidth="1"/>
    <col min="16126" max="16126" width="37.109375" style="2" customWidth="1"/>
    <col min="16127" max="16384" width="11.44140625" style="2"/>
  </cols>
  <sheetData>
    <row r="1" spans="1:6" s="156" customFormat="1" ht="54" customHeight="1" thickBot="1" x14ac:dyDescent="0.35">
      <c r="A1" s="409" t="str">
        <f>PREAMBULE!A2</f>
        <v>Réhabilitation des bâtiments 503 et reconstruction du bâtiment 332 du Centre Hospitalier Le Vinatier</v>
      </c>
      <c r="B1" s="410"/>
      <c r="C1" s="411"/>
      <c r="D1" s="155"/>
      <c r="E1" s="155"/>
      <c r="F1" s="155"/>
    </row>
    <row r="2" spans="1:6" s="156" customFormat="1" ht="15.6" x14ac:dyDescent="0.3">
      <c r="A2" s="157"/>
      <c r="B2" s="158"/>
      <c r="C2" s="159"/>
    </row>
    <row r="3" spans="1:6" s="156" customFormat="1" ht="15.6" x14ac:dyDescent="0.3">
      <c r="A3" s="157"/>
      <c r="B3" s="160"/>
      <c r="C3" s="160"/>
    </row>
    <row r="4" spans="1:6" s="161" customFormat="1" ht="24" customHeight="1" x14ac:dyDescent="0.3">
      <c r="A4" s="199" t="s">
        <v>441</v>
      </c>
      <c r="B4" s="198" t="s">
        <v>1</v>
      </c>
      <c r="C4" s="199" t="s">
        <v>251</v>
      </c>
    </row>
    <row r="5" spans="1:6" ht="24" customHeight="1" x14ac:dyDescent="0.3">
      <c r="A5" s="179" t="s">
        <v>443</v>
      </c>
      <c r="B5" s="194" t="s">
        <v>449</v>
      </c>
      <c r="C5" s="181">
        <f>'Synthese par lots'!D5+'Synthese par lots'!D6+'Synthese par lots'!D7+'Synthese par lots'!D8+'Synthese par lots'!D9+'Synthese par lots'!D10+'Synthese par lots'!D24+'Synthese par lots'!D25</f>
        <v>1563848.7779999999</v>
      </c>
    </row>
    <row r="6" spans="1:6" ht="24" customHeight="1" x14ac:dyDescent="0.3">
      <c r="A6" s="179" t="s">
        <v>444</v>
      </c>
      <c r="B6" s="195" t="s">
        <v>450</v>
      </c>
      <c r="C6" s="181">
        <f>'Synthese par lots'!D11+'Synthese par lots'!D12+'Synthese par lots'!D13+'Synthese par lots'!D18</f>
        <v>660967.96400000015</v>
      </c>
    </row>
    <row r="7" spans="1:6" ht="24" customHeight="1" x14ac:dyDescent="0.3">
      <c r="A7" s="179" t="s">
        <v>445</v>
      </c>
      <c r="B7" s="196" t="s">
        <v>451</v>
      </c>
      <c r="C7" s="181">
        <f>'Synthese par lots'!D14+'Synthese par lots'!D15+'Synthese par lots'!D16+'Synthese par lots'!D17+'Synthese par lots'!D23</f>
        <v>558590.6</v>
      </c>
    </row>
    <row r="8" spans="1:6" ht="24" customHeight="1" x14ac:dyDescent="0.3">
      <c r="A8" s="179" t="s">
        <v>446</v>
      </c>
      <c r="B8" s="197" t="s">
        <v>452</v>
      </c>
      <c r="C8" s="181">
        <f>'Synthese par lots'!D19+'Synthese par lots'!D21</f>
        <v>204241.61</v>
      </c>
    </row>
    <row r="9" spans="1:6" ht="24" customHeight="1" x14ac:dyDescent="0.3">
      <c r="A9" s="179" t="s">
        <v>447</v>
      </c>
      <c r="B9" s="193" t="s">
        <v>453</v>
      </c>
      <c r="C9" s="181">
        <f>'Synthese par lots'!D22</f>
        <v>360747.8</v>
      </c>
    </row>
    <row r="10" spans="1:6" ht="24" customHeight="1" x14ac:dyDescent="0.3">
      <c r="A10" s="179" t="s">
        <v>448</v>
      </c>
      <c r="B10" s="192" t="s">
        <v>454</v>
      </c>
      <c r="C10" s="181">
        <f>'Synthese par lots'!D20</f>
        <v>506101.19999999995</v>
      </c>
    </row>
    <row r="11" spans="1:6" s="166" customFormat="1" ht="24" customHeight="1" x14ac:dyDescent="0.3">
      <c r="A11" s="200"/>
      <c r="B11" s="201" t="s">
        <v>3</v>
      </c>
      <c r="C11" s="202">
        <f>SUM(C5:C10)</f>
        <v>3854497.9519999996</v>
      </c>
    </row>
    <row r="12" spans="1:6" ht="13.5" customHeight="1" x14ac:dyDescent="0.3">
      <c r="A12" s="167"/>
      <c r="B12" s="168"/>
      <c r="C12" s="168"/>
    </row>
    <row r="13" spans="1:6" ht="13.5" customHeight="1" x14ac:dyDescent="0.3">
      <c r="A13" s="167"/>
      <c r="B13" s="168"/>
      <c r="C13" s="168"/>
    </row>
    <row r="14" spans="1:6" s="169" customFormat="1" ht="24" customHeight="1" x14ac:dyDescent="0.3">
      <c r="A14" s="408" t="s">
        <v>4</v>
      </c>
      <c r="B14" s="408"/>
      <c r="C14" s="408"/>
    </row>
    <row r="15" spans="1:6" s="169" customFormat="1" ht="12" customHeight="1" x14ac:dyDescent="0.3">
      <c r="A15" s="167"/>
      <c r="B15" s="168"/>
      <c r="C15" s="168"/>
    </row>
    <row r="16" spans="1:6" s="169" customFormat="1" ht="24" customHeight="1" x14ac:dyDescent="0.3">
      <c r="A16" s="413" t="s">
        <v>0</v>
      </c>
      <c r="B16" s="413"/>
      <c r="C16" s="203">
        <f>+'Synthese par lots'!D31</f>
        <v>628429.46</v>
      </c>
    </row>
    <row r="17" spans="1:9" s="169" customFormat="1" ht="24" customHeight="1" x14ac:dyDescent="0.3">
      <c r="A17" s="167"/>
      <c r="B17" s="168"/>
      <c r="C17" s="171"/>
      <c r="D17" s="341"/>
    </row>
    <row r="18" spans="1:9" s="169" customFormat="1" ht="24" customHeight="1" x14ac:dyDescent="0.3">
      <c r="A18" s="407" t="s">
        <v>5</v>
      </c>
      <c r="B18" s="407"/>
      <c r="C18" s="170">
        <f>+C11</f>
        <v>3854497.9519999996</v>
      </c>
    </row>
    <row r="19" spans="1:9" s="169" customFormat="1" ht="24" customHeight="1" x14ac:dyDescent="0.3">
      <c r="A19" s="167"/>
      <c r="B19" s="168"/>
      <c r="C19" s="171"/>
      <c r="D19" s="341"/>
    </row>
    <row r="20" spans="1:9" s="169" customFormat="1" ht="24" customHeight="1" x14ac:dyDescent="0.3">
      <c r="A20" s="407" t="s">
        <v>6</v>
      </c>
      <c r="B20" s="407"/>
      <c r="C20" s="170">
        <f>+C16+C18</f>
        <v>4482927.4119999995</v>
      </c>
    </row>
    <row r="21" spans="1:9" ht="15.6" x14ac:dyDescent="0.3">
      <c r="D21" s="169"/>
      <c r="E21" s="169"/>
      <c r="F21" s="169"/>
      <c r="G21" s="169"/>
      <c r="H21" s="169"/>
      <c r="I21" s="169"/>
    </row>
  </sheetData>
  <mergeCells count="5">
    <mergeCell ref="A18:B18"/>
    <mergeCell ref="A20:B20"/>
    <mergeCell ref="A1:C1"/>
    <mergeCell ref="A14:C14"/>
    <mergeCell ref="A16:B16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30"/>
  <sheetViews>
    <sheetView showZeros="0" view="pageBreakPreview" zoomScale="115" zoomScaleNormal="120" zoomScaleSheetLayoutView="115" workbookViewId="0">
      <pane xSplit="3" ySplit="3" topLeftCell="D4" activePane="bottomRight" state="frozen"/>
      <selection activeCell="H59" sqref="H59"/>
      <selection pane="topRight" activeCell="H59" sqref="H59"/>
      <selection pane="bottomLeft" activeCell="H59" sqref="H59"/>
      <selection pane="bottomRight" activeCell="H59" sqref="H59"/>
    </sheetView>
  </sheetViews>
  <sheetFormatPr baseColWidth="10" defaultRowHeight="12" x14ac:dyDescent="0.3"/>
  <cols>
    <col min="1" max="1" width="4.88671875" style="69" customWidth="1"/>
    <col min="2" max="2" width="42.6640625" style="70" customWidth="1"/>
    <col min="3" max="3" width="7.88671875" style="69" customWidth="1"/>
    <col min="4" max="4" width="7.44140625" style="70" customWidth="1"/>
    <col min="5" max="6" width="15.44140625" style="70" customWidth="1"/>
    <col min="7" max="239" width="11.44140625" style="70"/>
    <col min="240" max="240" width="7.109375" style="70" customWidth="1"/>
    <col min="241" max="241" width="76.33203125" style="70" customWidth="1"/>
    <col min="242" max="242" width="37.109375" style="70" customWidth="1"/>
    <col min="243" max="495" width="11.44140625" style="70"/>
    <col min="496" max="496" width="7.109375" style="70" customWidth="1"/>
    <col min="497" max="497" width="76.33203125" style="70" customWidth="1"/>
    <col min="498" max="498" width="37.109375" style="70" customWidth="1"/>
    <col min="499" max="751" width="11.44140625" style="70"/>
    <col min="752" max="752" width="7.109375" style="70" customWidth="1"/>
    <col min="753" max="753" width="76.33203125" style="70" customWidth="1"/>
    <col min="754" max="754" width="37.109375" style="70" customWidth="1"/>
    <col min="755" max="1007" width="11.44140625" style="70"/>
    <col min="1008" max="1008" width="7.109375" style="70" customWidth="1"/>
    <col min="1009" max="1009" width="76.33203125" style="70" customWidth="1"/>
    <col min="1010" max="1010" width="37.109375" style="70" customWidth="1"/>
    <col min="1011" max="1263" width="11.44140625" style="70"/>
    <col min="1264" max="1264" width="7.109375" style="70" customWidth="1"/>
    <col min="1265" max="1265" width="76.33203125" style="70" customWidth="1"/>
    <col min="1266" max="1266" width="37.109375" style="70" customWidth="1"/>
    <col min="1267" max="1519" width="11.44140625" style="70"/>
    <col min="1520" max="1520" width="7.109375" style="70" customWidth="1"/>
    <col min="1521" max="1521" width="76.33203125" style="70" customWidth="1"/>
    <col min="1522" max="1522" width="37.109375" style="70" customWidth="1"/>
    <col min="1523" max="1775" width="11.44140625" style="70"/>
    <col min="1776" max="1776" width="7.109375" style="70" customWidth="1"/>
    <col min="1777" max="1777" width="76.33203125" style="70" customWidth="1"/>
    <col min="1778" max="1778" width="37.109375" style="70" customWidth="1"/>
    <col min="1779" max="2031" width="11.44140625" style="70"/>
    <col min="2032" max="2032" width="7.109375" style="70" customWidth="1"/>
    <col min="2033" max="2033" width="76.33203125" style="70" customWidth="1"/>
    <col min="2034" max="2034" width="37.109375" style="70" customWidth="1"/>
    <col min="2035" max="2287" width="11.44140625" style="70"/>
    <col min="2288" max="2288" width="7.109375" style="70" customWidth="1"/>
    <col min="2289" max="2289" width="76.33203125" style="70" customWidth="1"/>
    <col min="2290" max="2290" width="37.109375" style="70" customWidth="1"/>
    <col min="2291" max="2543" width="11.44140625" style="70"/>
    <col min="2544" max="2544" width="7.109375" style="70" customWidth="1"/>
    <col min="2545" max="2545" width="76.33203125" style="70" customWidth="1"/>
    <col min="2546" max="2546" width="37.109375" style="70" customWidth="1"/>
    <col min="2547" max="2799" width="11.44140625" style="70"/>
    <col min="2800" max="2800" width="7.109375" style="70" customWidth="1"/>
    <col min="2801" max="2801" width="76.33203125" style="70" customWidth="1"/>
    <col min="2802" max="2802" width="37.109375" style="70" customWidth="1"/>
    <col min="2803" max="3055" width="11.44140625" style="70"/>
    <col min="3056" max="3056" width="7.109375" style="70" customWidth="1"/>
    <col min="3057" max="3057" width="76.33203125" style="70" customWidth="1"/>
    <col min="3058" max="3058" width="37.109375" style="70" customWidth="1"/>
    <col min="3059" max="3311" width="11.44140625" style="70"/>
    <col min="3312" max="3312" width="7.109375" style="70" customWidth="1"/>
    <col min="3313" max="3313" width="76.33203125" style="70" customWidth="1"/>
    <col min="3314" max="3314" width="37.109375" style="70" customWidth="1"/>
    <col min="3315" max="3567" width="11.44140625" style="70"/>
    <col min="3568" max="3568" width="7.109375" style="70" customWidth="1"/>
    <col min="3569" max="3569" width="76.33203125" style="70" customWidth="1"/>
    <col min="3570" max="3570" width="37.109375" style="70" customWidth="1"/>
    <col min="3571" max="3823" width="11.44140625" style="70"/>
    <col min="3824" max="3824" width="7.109375" style="70" customWidth="1"/>
    <col min="3825" max="3825" width="76.33203125" style="70" customWidth="1"/>
    <col min="3826" max="3826" width="37.109375" style="70" customWidth="1"/>
    <col min="3827" max="4079" width="11.44140625" style="70"/>
    <col min="4080" max="4080" width="7.109375" style="70" customWidth="1"/>
    <col min="4081" max="4081" width="76.33203125" style="70" customWidth="1"/>
    <col min="4082" max="4082" width="37.109375" style="70" customWidth="1"/>
    <col min="4083" max="4335" width="11.44140625" style="70"/>
    <col min="4336" max="4336" width="7.109375" style="70" customWidth="1"/>
    <col min="4337" max="4337" width="76.33203125" style="70" customWidth="1"/>
    <col min="4338" max="4338" width="37.109375" style="70" customWidth="1"/>
    <col min="4339" max="4591" width="11.44140625" style="70"/>
    <col min="4592" max="4592" width="7.109375" style="70" customWidth="1"/>
    <col min="4593" max="4593" width="76.33203125" style="70" customWidth="1"/>
    <col min="4594" max="4594" width="37.109375" style="70" customWidth="1"/>
    <col min="4595" max="4847" width="11.44140625" style="70"/>
    <col min="4848" max="4848" width="7.109375" style="70" customWidth="1"/>
    <col min="4849" max="4849" width="76.33203125" style="70" customWidth="1"/>
    <col min="4850" max="4850" width="37.109375" style="70" customWidth="1"/>
    <col min="4851" max="5103" width="11.44140625" style="70"/>
    <col min="5104" max="5104" width="7.109375" style="70" customWidth="1"/>
    <col min="5105" max="5105" width="76.33203125" style="70" customWidth="1"/>
    <col min="5106" max="5106" width="37.109375" style="70" customWidth="1"/>
    <col min="5107" max="5359" width="11.44140625" style="70"/>
    <col min="5360" max="5360" width="7.109375" style="70" customWidth="1"/>
    <col min="5361" max="5361" width="76.33203125" style="70" customWidth="1"/>
    <col min="5362" max="5362" width="37.109375" style="70" customWidth="1"/>
    <col min="5363" max="5615" width="11.44140625" style="70"/>
    <col min="5616" max="5616" width="7.109375" style="70" customWidth="1"/>
    <col min="5617" max="5617" width="76.33203125" style="70" customWidth="1"/>
    <col min="5618" max="5618" width="37.109375" style="70" customWidth="1"/>
    <col min="5619" max="5871" width="11.44140625" style="70"/>
    <col min="5872" max="5872" width="7.109375" style="70" customWidth="1"/>
    <col min="5873" max="5873" width="76.33203125" style="70" customWidth="1"/>
    <col min="5874" max="5874" width="37.109375" style="70" customWidth="1"/>
    <col min="5875" max="6127" width="11.44140625" style="70"/>
    <col min="6128" max="6128" width="7.109375" style="70" customWidth="1"/>
    <col min="6129" max="6129" width="76.33203125" style="70" customWidth="1"/>
    <col min="6130" max="6130" width="37.109375" style="70" customWidth="1"/>
    <col min="6131" max="6383" width="11.44140625" style="70"/>
    <col min="6384" max="6384" width="7.109375" style="70" customWidth="1"/>
    <col min="6385" max="6385" width="76.33203125" style="70" customWidth="1"/>
    <col min="6386" max="6386" width="37.109375" style="70" customWidth="1"/>
    <col min="6387" max="6639" width="11.44140625" style="70"/>
    <col min="6640" max="6640" width="7.109375" style="70" customWidth="1"/>
    <col min="6641" max="6641" width="76.33203125" style="70" customWidth="1"/>
    <col min="6642" max="6642" width="37.109375" style="70" customWidth="1"/>
    <col min="6643" max="6895" width="11.44140625" style="70"/>
    <col min="6896" max="6896" width="7.109375" style="70" customWidth="1"/>
    <col min="6897" max="6897" width="76.33203125" style="70" customWidth="1"/>
    <col min="6898" max="6898" width="37.109375" style="70" customWidth="1"/>
    <col min="6899" max="7151" width="11.44140625" style="70"/>
    <col min="7152" max="7152" width="7.109375" style="70" customWidth="1"/>
    <col min="7153" max="7153" width="76.33203125" style="70" customWidth="1"/>
    <col min="7154" max="7154" width="37.109375" style="70" customWidth="1"/>
    <col min="7155" max="7407" width="11.44140625" style="70"/>
    <col min="7408" max="7408" width="7.109375" style="70" customWidth="1"/>
    <col min="7409" max="7409" width="76.33203125" style="70" customWidth="1"/>
    <col min="7410" max="7410" width="37.109375" style="70" customWidth="1"/>
    <col min="7411" max="7663" width="11.44140625" style="70"/>
    <col min="7664" max="7664" width="7.109375" style="70" customWidth="1"/>
    <col min="7665" max="7665" width="76.33203125" style="70" customWidth="1"/>
    <col min="7666" max="7666" width="37.109375" style="70" customWidth="1"/>
    <col min="7667" max="7919" width="11.44140625" style="70"/>
    <col min="7920" max="7920" width="7.109375" style="70" customWidth="1"/>
    <col min="7921" max="7921" width="76.33203125" style="70" customWidth="1"/>
    <col min="7922" max="7922" width="37.109375" style="70" customWidth="1"/>
    <col min="7923" max="8175" width="11.44140625" style="70"/>
    <col min="8176" max="8176" width="7.109375" style="70" customWidth="1"/>
    <col min="8177" max="8177" width="76.33203125" style="70" customWidth="1"/>
    <col min="8178" max="8178" width="37.109375" style="70" customWidth="1"/>
    <col min="8179" max="8431" width="11.44140625" style="70"/>
    <col min="8432" max="8432" width="7.109375" style="70" customWidth="1"/>
    <col min="8433" max="8433" width="76.33203125" style="70" customWidth="1"/>
    <col min="8434" max="8434" width="37.109375" style="70" customWidth="1"/>
    <col min="8435" max="8687" width="11.44140625" style="70"/>
    <col min="8688" max="8688" width="7.109375" style="70" customWidth="1"/>
    <col min="8689" max="8689" width="76.33203125" style="70" customWidth="1"/>
    <col min="8690" max="8690" width="37.109375" style="70" customWidth="1"/>
    <col min="8691" max="8943" width="11.44140625" style="70"/>
    <col min="8944" max="8944" width="7.109375" style="70" customWidth="1"/>
    <col min="8945" max="8945" width="76.33203125" style="70" customWidth="1"/>
    <col min="8946" max="8946" width="37.109375" style="70" customWidth="1"/>
    <col min="8947" max="9199" width="11.44140625" style="70"/>
    <col min="9200" max="9200" width="7.109375" style="70" customWidth="1"/>
    <col min="9201" max="9201" width="76.33203125" style="70" customWidth="1"/>
    <col min="9202" max="9202" width="37.109375" style="70" customWidth="1"/>
    <col min="9203" max="9455" width="11.44140625" style="70"/>
    <col min="9456" max="9456" width="7.109375" style="70" customWidth="1"/>
    <col min="9457" max="9457" width="76.33203125" style="70" customWidth="1"/>
    <col min="9458" max="9458" width="37.109375" style="70" customWidth="1"/>
    <col min="9459" max="9711" width="11.44140625" style="70"/>
    <col min="9712" max="9712" width="7.109375" style="70" customWidth="1"/>
    <col min="9713" max="9713" width="76.33203125" style="70" customWidth="1"/>
    <col min="9714" max="9714" width="37.109375" style="70" customWidth="1"/>
    <col min="9715" max="9967" width="11.44140625" style="70"/>
    <col min="9968" max="9968" width="7.109375" style="70" customWidth="1"/>
    <col min="9969" max="9969" width="76.33203125" style="70" customWidth="1"/>
    <col min="9970" max="9970" width="37.109375" style="70" customWidth="1"/>
    <col min="9971" max="10223" width="11.44140625" style="70"/>
    <col min="10224" max="10224" width="7.109375" style="70" customWidth="1"/>
    <col min="10225" max="10225" width="76.33203125" style="70" customWidth="1"/>
    <col min="10226" max="10226" width="37.109375" style="70" customWidth="1"/>
    <col min="10227" max="10479" width="11.44140625" style="70"/>
    <col min="10480" max="10480" width="7.109375" style="70" customWidth="1"/>
    <col min="10481" max="10481" width="76.33203125" style="70" customWidth="1"/>
    <col min="10482" max="10482" width="37.109375" style="70" customWidth="1"/>
    <col min="10483" max="10735" width="11.44140625" style="70"/>
    <col min="10736" max="10736" width="7.109375" style="70" customWidth="1"/>
    <col min="10737" max="10737" width="76.33203125" style="70" customWidth="1"/>
    <col min="10738" max="10738" width="37.109375" style="70" customWidth="1"/>
    <col min="10739" max="10991" width="11.44140625" style="70"/>
    <col min="10992" max="10992" width="7.109375" style="70" customWidth="1"/>
    <col min="10993" max="10993" width="76.33203125" style="70" customWidth="1"/>
    <col min="10994" max="10994" width="37.109375" style="70" customWidth="1"/>
    <col min="10995" max="11247" width="11.44140625" style="70"/>
    <col min="11248" max="11248" width="7.109375" style="70" customWidth="1"/>
    <col min="11249" max="11249" width="76.33203125" style="70" customWidth="1"/>
    <col min="11250" max="11250" width="37.109375" style="70" customWidth="1"/>
    <col min="11251" max="11503" width="11.44140625" style="70"/>
    <col min="11504" max="11504" width="7.109375" style="70" customWidth="1"/>
    <col min="11505" max="11505" width="76.33203125" style="70" customWidth="1"/>
    <col min="11506" max="11506" width="37.109375" style="70" customWidth="1"/>
    <col min="11507" max="11759" width="11.44140625" style="70"/>
    <col min="11760" max="11760" width="7.109375" style="70" customWidth="1"/>
    <col min="11761" max="11761" width="76.33203125" style="70" customWidth="1"/>
    <col min="11762" max="11762" width="37.109375" style="70" customWidth="1"/>
    <col min="11763" max="12015" width="11.44140625" style="70"/>
    <col min="12016" max="12016" width="7.109375" style="70" customWidth="1"/>
    <col min="12017" max="12017" width="76.33203125" style="70" customWidth="1"/>
    <col min="12018" max="12018" width="37.109375" style="70" customWidth="1"/>
    <col min="12019" max="12271" width="11.44140625" style="70"/>
    <col min="12272" max="12272" width="7.109375" style="70" customWidth="1"/>
    <col min="12273" max="12273" width="76.33203125" style="70" customWidth="1"/>
    <col min="12274" max="12274" width="37.109375" style="70" customWidth="1"/>
    <col min="12275" max="12527" width="11.44140625" style="70"/>
    <col min="12528" max="12528" width="7.109375" style="70" customWidth="1"/>
    <col min="12529" max="12529" width="76.33203125" style="70" customWidth="1"/>
    <col min="12530" max="12530" width="37.109375" style="70" customWidth="1"/>
    <col min="12531" max="12783" width="11.44140625" style="70"/>
    <col min="12784" max="12784" width="7.109375" style="70" customWidth="1"/>
    <col min="12785" max="12785" width="76.33203125" style="70" customWidth="1"/>
    <col min="12786" max="12786" width="37.109375" style="70" customWidth="1"/>
    <col min="12787" max="13039" width="11.44140625" style="70"/>
    <col min="13040" max="13040" width="7.109375" style="70" customWidth="1"/>
    <col min="13041" max="13041" width="76.33203125" style="70" customWidth="1"/>
    <col min="13042" max="13042" width="37.109375" style="70" customWidth="1"/>
    <col min="13043" max="13295" width="11.44140625" style="70"/>
    <col min="13296" max="13296" width="7.109375" style="70" customWidth="1"/>
    <col min="13297" max="13297" width="76.33203125" style="70" customWidth="1"/>
    <col min="13298" max="13298" width="37.109375" style="70" customWidth="1"/>
    <col min="13299" max="13551" width="11.44140625" style="70"/>
    <col min="13552" max="13552" width="7.109375" style="70" customWidth="1"/>
    <col min="13553" max="13553" width="76.33203125" style="70" customWidth="1"/>
    <col min="13554" max="13554" width="37.109375" style="70" customWidth="1"/>
    <col min="13555" max="13807" width="11.44140625" style="70"/>
    <col min="13808" max="13808" width="7.109375" style="70" customWidth="1"/>
    <col min="13809" max="13809" width="76.33203125" style="70" customWidth="1"/>
    <col min="13810" max="13810" width="37.109375" style="70" customWidth="1"/>
    <col min="13811" max="14063" width="11.44140625" style="70"/>
    <col min="14064" max="14064" width="7.109375" style="70" customWidth="1"/>
    <col min="14065" max="14065" width="76.33203125" style="70" customWidth="1"/>
    <col min="14066" max="14066" width="37.109375" style="70" customWidth="1"/>
    <col min="14067" max="14319" width="11.44140625" style="70"/>
    <col min="14320" max="14320" width="7.109375" style="70" customWidth="1"/>
    <col min="14321" max="14321" width="76.33203125" style="70" customWidth="1"/>
    <col min="14322" max="14322" width="37.109375" style="70" customWidth="1"/>
    <col min="14323" max="14575" width="11.44140625" style="70"/>
    <col min="14576" max="14576" width="7.109375" style="70" customWidth="1"/>
    <col min="14577" max="14577" width="76.33203125" style="70" customWidth="1"/>
    <col min="14578" max="14578" width="37.109375" style="70" customWidth="1"/>
    <col min="14579" max="14831" width="11.44140625" style="70"/>
    <col min="14832" max="14832" width="7.109375" style="70" customWidth="1"/>
    <col min="14833" max="14833" width="76.33203125" style="70" customWidth="1"/>
    <col min="14834" max="14834" width="37.109375" style="70" customWidth="1"/>
    <col min="14835" max="15087" width="11.44140625" style="70"/>
    <col min="15088" max="15088" width="7.109375" style="70" customWidth="1"/>
    <col min="15089" max="15089" width="76.33203125" style="70" customWidth="1"/>
    <col min="15090" max="15090" width="37.109375" style="70" customWidth="1"/>
    <col min="15091" max="15343" width="11.44140625" style="70"/>
    <col min="15344" max="15344" width="7.109375" style="70" customWidth="1"/>
    <col min="15345" max="15345" width="76.33203125" style="70" customWidth="1"/>
    <col min="15346" max="15346" width="37.109375" style="70" customWidth="1"/>
    <col min="15347" max="15599" width="11.44140625" style="70"/>
    <col min="15600" max="15600" width="7.109375" style="70" customWidth="1"/>
    <col min="15601" max="15601" width="76.33203125" style="70" customWidth="1"/>
    <col min="15602" max="15602" width="37.109375" style="70" customWidth="1"/>
    <col min="15603" max="15855" width="11.44140625" style="70"/>
    <col min="15856" max="15856" width="7.109375" style="70" customWidth="1"/>
    <col min="15857" max="15857" width="76.33203125" style="70" customWidth="1"/>
    <col min="15858" max="15858" width="37.109375" style="70" customWidth="1"/>
    <col min="15859" max="16111" width="11.44140625" style="70"/>
    <col min="16112" max="16112" width="7.109375" style="70" customWidth="1"/>
    <col min="16113" max="16113" width="76.33203125" style="70" customWidth="1"/>
    <col min="16114" max="16114" width="37.109375" style="70" customWidth="1"/>
    <col min="16115" max="16384" width="11.44140625" style="70"/>
  </cols>
  <sheetData>
    <row r="1" spans="1:6" s="69" customFormat="1" ht="26.25" customHeight="1" thickBot="1" x14ac:dyDescent="0.35">
      <c r="A1" s="13"/>
      <c r="B1" s="416" t="s">
        <v>469</v>
      </c>
      <c r="C1" s="347"/>
      <c r="D1" s="419" t="s">
        <v>263</v>
      </c>
      <c r="E1" s="420"/>
      <c r="F1" s="421"/>
    </row>
    <row r="2" spans="1:6" s="69" customFormat="1" ht="18" customHeight="1" thickBot="1" x14ac:dyDescent="0.35">
      <c r="A2" s="15"/>
      <c r="B2" s="417"/>
      <c r="C2" s="136"/>
      <c r="D2" s="414" t="s">
        <v>251</v>
      </c>
      <c r="E2" s="415"/>
      <c r="F2" s="418"/>
    </row>
    <row r="3" spans="1:6" s="69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69" customFormat="1" ht="12" customHeight="1" thickBot="1" x14ac:dyDescent="0.35">
      <c r="A4" s="21"/>
      <c r="B4" s="22"/>
      <c r="C4" s="23"/>
      <c r="D4" s="24"/>
      <c r="E4" s="25"/>
      <c r="F4" s="26"/>
    </row>
    <row r="5" spans="1:6" s="69" customFormat="1" ht="24" customHeight="1" thickBot="1" x14ac:dyDescent="0.35">
      <c r="A5" s="27">
        <v>1</v>
      </c>
      <c r="B5" s="28" t="s">
        <v>103</v>
      </c>
      <c r="C5" s="225"/>
      <c r="D5" s="30"/>
      <c r="E5" s="226">
        <v>0</v>
      </c>
      <c r="F5" s="139">
        <f>SUBTOTAL(9,F6:F8)</f>
        <v>4128.5</v>
      </c>
    </row>
    <row r="6" spans="1:6" s="69" customFormat="1" ht="24" x14ac:dyDescent="0.3">
      <c r="A6" s="44"/>
      <c r="B6" s="37" t="s">
        <v>112</v>
      </c>
      <c r="C6" s="38" t="s">
        <v>88</v>
      </c>
      <c r="D6" s="30">
        <v>1</v>
      </c>
      <c r="E6" s="226">
        <v>4128.5</v>
      </c>
      <c r="F6" s="99">
        <f t="shared" ref="F6:F23" si="0">+D6*E6</f>
        <v>4128.5</v>
      </c>
    </row>
    <row r="7" spans="1:6" s="69" customFormat="1" ht="12" customHeight="1" x14ac:dyDescent="0.3">
      <c r="A7" s="44"/>
      <c r="B7" s="37" t="s">
        <v>113</v>
      </c>
      <c r="C7" s="35" t="s">
        <v>659</v>
      </c>
      <c r="D7" s="30"/>
      <c r="E7" s="226">
        <v>0</v>
      </c>
      <c r="F7" s="99"/>
    </row>
    <row r="8" spans="1:6" s="69" customFormat="1" ht="12" customHeight="1" thickBot="1" x14ac:dyDescent="0.35">
      <c r="A8" s="27"/>
      <c r="B8" s="28"/>
      <c r="C8" s="38"/>
      <c r="D8" s="30"/>
      <c r="E8" s="226">
        <v>0</v>
      </c>
      <c r="F8" s="99">
        <f t="shared" si="0"/>
        <v>0</v>
      </c>
    </row>
    <row r="9" spans="1:6" s="69" customFormat="1" ht="24" customHeight="1" thickBot="1" x14ac:dyDescent="0.35">
      <c r="A9" s="27">
        <v>2</v>
      </c>
      <c r="B9" s="28" t="s">
        <v>104</v>
      </c>
      <c r="C9" s="35" t="s">
        <v>659</v>
      </c>
      <c r="D9" s="30"/>
      <c r="E9" s="226">
        <v>0</v>
      </c>
      <c r="F9" s="139">
        <f>SUBTOTAL(9,F10:F11)</f>
        <v>0</v>
      </c>
    </row>
    <row r="10" spans="1:6" s="69" customFormat="1" ht="12" customHeight="1" x14ac:dyDescent="0.3">
      <c r="A10" s="33"/>
      <c r="B10" s="37"/>
      <c r="C10" s="35"/>
      <c r="D10" s="30"/>
      <c r="E10" s="226">
        <v>0</v>
      </c>
      <c r="F10" s="99">
        <f t="shared" si="0"/>
        <v>0</v>
      </c>
    </row>
    <row r="11" spans="1:6" s="69" customFormat="1" ht="12" customHeight="1" thickBot="1" x14ac:dyDescent="0.35">
      <c r="A11" s="39"/>
      <c r="B11" s="40"/>
      <c r="C11" s="38"/>
      <c r="D11" s="30"/>
      <c r="E11" s="226">
        <v>0</v>
      </c>
      <c r="F11" s="99">
        <f t="shared" si="0"/>
        <v>0</v>
      </c>
    </row>
    <row r="12" spans="1:6" s="69" customFormat="1" ht="24" customHeight="1" thickBot="1" x14ac:dyDescent="0.35">
      <c r="A12" s="27">
        <v>3</v>
      </c>
      <c r="B12" s="28" t="s">
        <v>102</v>
      </c>
      <c r="C12" s="35" t="s">
        <v>659</v>
      </c>
      <c r="D12" s="30"/>
      <c r="E12" s="226">
        <v>0</v>
      </c>
      <c r="F12" s="139">
        <f>SUBTOTAL(9,F13:F14)</f>
        <v>0</v>
      </c>
    </row>
    <row r="13" spans="1:6" ht="12" customHeight="1" x14ac:dyDescent="0.3">
      <c r="A13" s="27"/>
      <c r="B13" s="228"/>
      <c r="C13" s="225"/>
      <c r="D13" s="30"/>
      <c r="E13" s="226">
        <v>0</v>
      </c>
      <c r="F13" s="99">
        <f t="shared" si="0"/>
        <v>0</v>
      </c>
    </row>
    <row r="14" spans="1:6" s="69" customFormat="1" ht="12" customHeight="1" thickBot="1" x14ac:dyDescent="0.35">
      <c r="A14" s="39"/>
      <c r="B14" s="40"/>
      <c r="C14" s="38"/>
      <c r="D14" s="30"/>
      <c r="E14" s="226">
        <v>0</v>
      </c>
      <c r="F14" s="99">
        <f t="shared" ref="F14" si="1">+D14*E14</f>
        <v>0</v>
      </c>
    </row>
    <row r="15" spans="1:6" s="69" customFormat="1" ht="24" customHeight="1" thickBot="1" x14ac:dyDescent="0.35">
      <c r="A15" s="27">
        <v>4</v>
      </c>
      <c r="B15" s="28" t="s">
        <v>731</v>
      </c>
      <c r="C15" s="225"/>
      <c r="D15" s="30"/>
      <c r="E15" s="226">
        <v>0</v>
      </c>
      <c r="F15" s="139">
        <f>SUBTOTAL(9,F16:F21)</f>
        <v>12891.5</v>
      </c>
    </row>
    <row r="16" spans="1:6" s="69" customFormat="1" ht="12" customHeight="1" x14ac:dyDescent="0.3">
      <c r="A16" s="33"/>
      <c r="B16" s="37" t="s">
        <v>388</v>
      </c>
      <c r="C16" s="38" t="s">
        <v>88</v>
      </c>
      <c r="D16" s="30">
        <v>1</v>
      </c>
      <c r="E16" s="226">
        <v>2208</v>
      </c>
      <c r="F16" s="99">
        <f t="shared" si="0"/>
        <v>2208</v>
      </c>
    </row>
    <row r="17" spans="1:6" s="69" customFormat="1" ht="12" customHeight="1" x14ac:dyDescent="0.3">
      <c r="A17" s="33"/>
      <c r="B17" s="37" t="s">
        <v>389</v>
      </c>
      <c r="C17" s="38" t="s">
        <v>88</v>
      </c>
      <c r="D17" s="30">
        <v>1</v>
      </c>
      <c r="E17" s="226">
        <v>2702.5</v>
      </c>
      <c r="F17" s="99">
        <f>+D17*E17</f>
        <v>2702.5</v>
      </c>
    </row>
    <row r="18" spans="1:6" s="69" customFormat="1" ht="12" customHeight="1" x14ac:dyDescent="0.3">
      <c r="A18" s="33"/>
      <c r="B18" s="37" t="s">
        <v>390</v>
      </c>
      <c r="C18" s="38" t="s">
        <v>88</v>
      </c>
      <c r="D18" s="30">
        <v>1</v>
      </c>
      <c r="E18" s="226">
        <v>161</v>
      </c>
      <c r="F18" s="99">
        <f t="shared" ref="F18:F21" si="2">+D18*E18</f>
        <v>161</v>
      </c>
    </row>
    <row r="19" spans="1:6" s="69" customFormat="1" ht="12" customHeight="1" x14ac:dyDescent="0.3">
      <c r="A19" s="33"/>
      <c r="B19" s="37" t="s">
        <v>391</v>
      </c>
      <c r="C19" s="35" t="s">
        <v>15</v>
      </c>
      <c r="D19" s="30">
        <v>1</v>
      </c>
      <c r="E19" s="226">
        <v>4922</v>
      </c>
      <c r="F19" s="99">
        <f t="shared" si="2"/>
        <v>4922</v>
      </c>
    </row>
    <row r="20" spans="1:6" s="69" customFormat="1" ht="12" customHeight="1" x14ac:dyDescent="0.3">
      <c r="A20" s="33"/>
      <c r="B20" s="37" t="s">
        <v>690</v>
      </c>
      <c r="C20" s="38" t="s">
        <v>88</v>
      </c>
      <c r="D20" s="30">
        <v>1</v>
      </c>
      <c r="E20" s="226">
        <v>2898</v>
      </c>
      <c r="F20" s="99">
        <f t="shared" si="2"/>
        <v>2898</v>
      </c>
    </row>
    <row r="21" spans="1:6" s="69" customFormat="1" ht="12" customHeight="1" thickBot="1" x14ac:dyDescent="0.35">
      <c r="A21" s="33"/>
      <c r="B21" s="37"/>
      <c r="C21" s="35"/>
      <c r="D21" s="30"/>
      <c r="E21" s="226">
        <v>0</v>
      </c>
      <c r="F21" s="99">
        <f t="shared" si="2"/>
        <v>0</v>
      </c>
    </row>
    <row r="22" spans="1:6" s="69" customFormat="1" ht="24" customHeight="1" thickBot="1" x14ac:dyDescent="0.35">
      <c r="A22" s="27">
        <v>5</v>
      </c>
      <c r="B22" s="28" t="s">
        <v>105</v>
      </c>
      <c r="C22" s="35" t="s">
        <v>659</v>
      </c>
      <c r="D22" s="30"/>
      <c r="E22" s="226">
        <v>0</v>
      </c>
      <c r="F22" s="139">
        <f>SUBTOTAL(9,F23:F23)</f>
        <v>0</v>
      </c>
    </row>
    <row r="23" spans="1:6" s="69" customFormat="1" ht="12" customHeight="1" x14ac:dyDescent="0.3">
      <c r="A23" s="39"/>
      <c r="B23" s="40"/>
      <c r="C23" s="41"/>
      <c r="D23" s="30"/>
      <c r="E23" s="226">
        <v>0</v>
      </c>
      <c r="F23" s="99">
        <f t="shared" si="0"/>
        <v>0</v>
      </c>
    </row>
    <row r="24" spans="1:6" ht="12" customHeight="1" thickBot="1" x14ac:dyDescent="0.35">
      <c r="A24" s="129"/>
      <c r="B24" s="128"/>
      <c r="C24" s="42"/>
      <c r="D24" s="30"/>
      <c r="E24" s="147"/>
      <c r="F24" s="36"/>
    </row>
    <row r="25" spans="1:6" ht="13.2" thickTop="1" thickBot="1" x14ac:dyDescent="0.35">
      <c r="A25" s="53"/>
      <c r="B25" s="213"/>
      <c r="C25" s="55"/>
      <c r="D25" s="56"/>
      <c r="E25" s="31"/>
      <c r="F25" s="57"/>
    </row>
    <row r="26" spans="1:6" s="69" customFormat="1" ht="15" customHeight="1" thickBot="1" x14ac:dyDescent="0.35">
      <c r="A26" s="53"/>
      <c r="B26" s="58" t="s">
        <v>98</v>
      </c>
      <c r="C26" s="59"/>
      <c r="D26" s="135"/>
      <c r="E26" s="61"/>
      <c r="F26" s="62">
        <f>SUBTOTAL(9,F4:F24)</f>
        <v>17020</v>
      </c>
    </row>
    <row r="27" spans="1:6" s="69" customFormat="1" ht="15" customHeight="1" thickBot="1" x14ac:dyDescent="0.35">
      <c r="A27" s="53"/>
      <c r="B27" s="58"/>
      <c r="C27" s="59"/>
      <c r="D27" s="135"/>
      <c r="E27" s="61"/>
      <c r="F27" s="63"/>
    </row>
    <row r="28" spans="1:6" s="69" customFormat="1" ht="15" customHeight="1" thickBot="1" x14ac:dyDescent="0.35">
      <c r="A28" s="53"/>
      <c r="B28" s="58" t="s">
        <v>393</v>
      </c>
      <c r="C28" s="59"/>
      <c r="D28" s="135"/>
      <c r="E28" s="61"/>
      <c r="F28" s="62">
        <f>+F26*0.2</f>
        <v>3404</v>
      </c>
    </row>
    <row r="29" spans="1:6" s="69" customFormat="1" ht="15" customHeight="1" thickBot="1" x14ac:dyDescent="0.35">
      <c r="A29" s="53"/>
      <c r="B29" s="58"/>
      <c r="C29" s="59"/>
      <c r="D29" s="135"/>
      <c r="E29" s="61"/>
      <c r="F29" s="63"/>
    </row>
    <row r="30" spans="1:6" s="69" customFormat="1" ht="15" customHeight="1" thickBot="1" x14ac:dyDescent="0.35">
      <c r="A30" s="64"/>
      <c r="B30" s="65" t="s">
        <v>12</v>
      </c>
      <c r="C30" s="66"/>
      <c r="D30" s="148"/>
      <c r="E30" s="68"/>
      <c r="F30" s="62">
        <f>+F26+F28</f>
        <v>20424</v>
      </c>
    </row>
  </sheetData>
  <mergeCells count="4">
    <mergeCell ref="A3:B3"/>
    <mergeCell ref="B1:B2"/>
    <mergeCell ref="D2:F2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  <rowBreaks count="1" manualBreakCount="1">
    <brk id="3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F98"/>
  <sheetViews>
    <sheetView showZeros="0" view="pageBreakPreview" zoomScale="115" zoomScaleNormal="120" zoomScaleSheetLayoutView="115" workbookViewId="0">
      <pane xSplit="3" ySplit="3" topLeftCell="D4" activePane="bottomRight" state="frozen"/>
      <selection activeCell="H59" sqref="H59"/>
      <selection pane="topRight" activeCell="H59" sqref="H59"/>
      <selection pane="bottomLeft" activeCell="H59" sqref="H59"/>
      <selection pane="bottomRight" activeCell="H59" sqref="H59"/>
    </sheetView>
  </sheetViews>
  <sheetFormatPr baseColWidth="10" defaultRowHeight="12" x14ac:dyDescent="0.3"/>
  <cols>
    <col min="1" max="1" width="4.5546875" style="69" customWidth="1"/>
    <col min="2" max="2" width="42.6640625" style="70" customWidth="1"/>
    <col min="3" max="3" width="7.5546875" style="69" customWidth="1"/>
    <col min="4" max="4" width="6.88671875" style="70" customWidth="1"/>
    <col min="5" max="6" width="15.44140625" style="70" customWidth="1"/>
    <col min="7" max="240" width="11.44140625" style="70"/>
    <col min="241" max="241" width="7.109375" style="70" customWidth="1"/>
    <col min="242" max="242" width="76.33203125" style="70" customWidth="1"/>
    <col min="243" max="243" width="37.109375" style="70" customWidth="1"/>
    <col min="244" max="496" width="11.44140625" style="70"/>
    <col min="497" max="497" width="7.109375" style="70" customWidth="1"/>
    <col min="498" max="498" width="76.33203125" style="70" customWidth="1"/>
    <col min="499" max="499" width="37.109375" style="70" customWidth="1"/>
    <col min="500" max="752" width="11.44140625" style="70"/>
    <col min="753" max="753" width="7.109375" style="70" customWidth="1"/>
    <col min="754" max="754" width="76.33203125" style="70" customWidth="1"/>
    <col min="755" max="755" width="37.109375" style="70" customWidth="1"/>
    <col min="756" max="1008" width="11.44140625" style="70"/>
    <col min="1009" max="1009" width="7.109375" style="70" customWidth="1"/>
    <col min="1010" max="1010" width="76.33203125" style="70" customWidth="1"/>
    <col min="1011" max="1011" width="37.109375" style="70" customWidth="1"/>
    <col min="1012" max="1264" width="11.44140625" style="70"/>
    <col min="1265" max="1265" width="7.109375" style="70" customWidth="1"/>
    <col min="1266" max="1266" width="76.33203125" style="70" customWidth="1"/>
    <col min="1267" max="1267" width="37.109375" style="70" customWidth="1"/>
    <col min="1268" max="1520" width="11.44140625" style="70"/>
    <col min="1521" max="1521" width="7.109375" style="70" customWidth="1"/>
    <col min="1522" max="1522" width="76.33203125" style="70" customWidth="1"/>
    <col min="1523" max="1523" width="37.109375" style="70" customWidth="1"/>
    <col min="1524" max="1776" width="11.44140625" style="70"/>
    <col min="1777" max="1777" width="7.109375" style="70" customWidth="1"/>
    <col min="1778" max="1778" width="76.33203125" style="70" customWidth="1"/>
    <col min="1779" max="1779" width="37.109375" style="70" customWidth="1"/>
    <col min="1780" max="2032" width="11.44140625" style="70"/>
    <col min="2033" max="2033" width="7.109375" style="70" customWidth="1"/>
    <col min="2034" max="2034" width="76.33203125" style="70" customWidth="1"/>
    <col min="2035" max="2035" width="37.109375" style="70" customWidth="1"/>
    <col min="2036" max="2288" width="11.44140625" style="70"/>
    <col min="2289" max="2289" width="7.109375" style="70" customWidth="1"/>
    <col min="2290" max="2290" width="76.33203125" style="70" customWidth="1"/>
    <col min="2291" max="2291" width="37.109375" style="70" customWidth="1"/>
    <col min="2292" max="2544" width="11.44140625" style="70"/>
    <col min="2545" max="2545" width="7.109375" style="70" customWidth="1"/>
    <col min="2546" max="2546" width="76.33203125" style="70" customWidth="1"/>
    <col min="2547" max="2547" width="37.109375" style="70" customWidth="1"/>
    <col min="2548" max="2800" width="11.44140625" style="70"/>
    <col min="2801" max="2801" width="7.109375" style="70" customWidth="1"/>
    <col min="2802" max="2802" width="76.33203125" style="70" customWidth="1"/>
    <col min="2803" max="2803" width="37.109375" style="70" customWidth="1"/>
    <col min="2804" max="3056" width="11.44140625" style="70"/>
    <col min="3057" max="3057" width="7.109375" style="70" customWidth="1"/>
    <col min="3058" max="3058" width="76.33203125" style="70" customWidth="1"/>
    <col min="3059" max="3059" width="37.109375" style="70" customWidth="1"/>
    <col min="3060" max="3312" width="11.44140625" style="70"/>
    <col min="3313" max="3313" width="7.109375" style="70" customWidth="1"/>
    <col min="3314" max="3314" width="76.33203125" style="70" customWidth="1"/>
    <col min="3315" max="3315" width="37.109375" style="70" customWidth="1"/>
    <col min="3316" max="3568" width="11.44140625" style="70"/>
    <col min="3569" max="3569" width="7.109375" style="70" customWidth="1"/>
    <col min="3570" max="3570" width="76.33203125" style="70" customWidth="1"/>
    <col min="3571" max="3571" width="37.109375" style="70" customWidth="1"/>
    <col min="3572" max="3824" width="11.44140625" style="70"/>
    <col min="3825" max="3825" width="7.109375" style="70" customWidth="1"/>
    <col min="3826" max="3826" width="76.33203125" style="70" customWidth="1"/>
    <col min="3827" max="3827" width="37.109375" style="70" customWidth="1"/>
    <col min="3828" max="4080" width="11.44140625" style="70"/>
    <col min="4081" max="4081" width="7.109375" style="70" customWidth="1"/>
    <col min="4082" max="4082" width="76.33203125" style="70" customWidth="1"/>
    <col min="4083" max="4083" width="37.109375" style="70" customWidth="1"/>
    <col min="4084" max="4336" width="11.44140625" style="70"/>
    <col min="4337" max="4337" width="7.109375" style="70" customWidth="1"/>
    <col min="4338" max="4338" width="76.33203125" style="70" customWidth="1"/>
    <col min="4339" max="4339" width="37.109375" style="70" customWidth="1"/>
    <col min="4340" max="4592" width="11.44140625" style="70"/>
    <col min="4593" max="4593" width="7.109375" style="70" customWidth="1"/>
    <col min="4594" max="4594" width="76.33203125" style="70" customWidth="1"/>
    <col min="4595" max="4595" width="37.109375" style="70" customWidth="1"/>
    <col min="4596" max="4848" width="11.44140625" style="70"/>
    <col min="4849" max="4849" width="7.109375" style="70" customWidth="1"/>
    <col min="4850" max="4850" width="76.33203125" style="70" customWidth="1"/>
    <col min="4851" max="4851" width="37.109375" style="70" customWidth="1"/>
    <col min="4852" max="5104" width="11.44140625" style="70"/>
    <col min="5105" max="5105" width="7.109375" style="70" customWidth="1"/>
    <col min="5106" max="5106" width="76.33203125" style="70" customWidth="1"/>
    <col min="5107" max="5107" width="37.109375" style="70" customWidth="1"/>
    <col min="5108" max="5360" width="11.44140625" style="70"/>
    <col min="5361" max="5361" width="7.109375" style="70" customWidth="1"/>
    <col min="5362" max="5362" width="76.33203125" style="70" customWidth="1"/>
    <col min="5363" max="5363" width="37.109375" style="70" customWidth="1"/>
    <col min="5364" max="5616" width="11.44140625" style="70"/>
    <col min="5617" max="5617" width="7.109375" style="70" customWidth="1"/>
    <col min="5618" max="5618" width="76.33203125" style="70" customWidth="1"/>
    <col min="5619" max="5619" width="37.109375" style="70" customWidth="1"/>
    <col min="5620" max="5872" width="11.44140625" style="70"/>
    <col min="5873" max="5873" width="7.109375" style="70" customWidth="1"/>
    <col min="5874" max="5874" width="76.33203125" style="70" customWidth="1"/>
    <col min="5875" max="5875" width="37.109375" style="70" customWidth="1"/>
    <col min="5876" max="6128" width="11.44140625" style="70"/>
    <col min="6129" max="6129" width="7.109375" style="70" customWidth="1"/>
    <col min="6130" max="6130" width="76.33203125" style="70" customWidth="1"/>
    <col min="6131" max="6131" width="37.109375" style="70" customWidth="1"/>
    <col min="6132" max="6384" width="11.44140625" style="70"/>
    <col min="6385" max="6385" width="7.109375" style="70" customWidth="1"/>
    <col min="6386" max="6386" width="76.33203125" style="70" customWidth="1"/>
    <col min="6387" max="6387" width="37.109375" style="70" customWidth="1"/>
    <col min="6388" max="6640" width="11.44140625" style="70"/>
    <col min="6641" max="6641" width="7.109375" style="70" customWidth="1"/>
    <col min="6642" max="6642" width="76.33203125" style="70" customWidth="1"/>
    <col min="6643" max="6643" width="37.109375" style="70" customWidth="1"/>
    <col min="6644" max="6896" width="11.44140625" style="70"/>
    <col min="6897" max="6897" width="7.109375" style="70" customWidth="1"/>
    <col min="6898" max="6898" width="76.33203125" style="70" customWidth="1"/>
    <col min="6899" max="6899" width="37.109375" style="70" customWidth="1"/>
    <col min="6900" max="7152" width="11.44140625" style="70"/>
    <col min="7153" max="7153" width="7.109375" style="70" customWidth="1"/>
    <col min="7154" max="7154" width="76.33203125" style="70" customWidth="1"/>
    <col min="7155" max="7155" width="37.109375" style="70" customWidth="1"/>
    <col min="7156" max="7408" width="11.44140625" style="70"/>
    <col min="7409" max="7409" width="7.109375" style="70" customWidth="1"/>
    <col min="7410" max="7410" width="76.33203125" style="70" customWidth="1"/>
    <col min="7411" max="7411" width="37.109375" style="70" customWidth="1"/>
    <col min="7412" max="7664" width="11.44140625" style="70"/>
    <col min="7665" max="7665" width="7.109375" style="70" customWidth="1"/>
    <col min="7666" max="7666" width="76.33203125" style="70" customWidth="1"/>
    <col min="7667" max="7667" width="37.109375" style="70" customWidth="1"/>
    <col min="7668" max="7920" width="11.44140625" style="70"/>
    <col min="7921" max="7921" width="7.109375" style="70" customWidth="1"/>
    <col min="7922" max="7922" width="76.33203125" style="70" customWidth="1"/>
    <col min="7923" max="7923" width="37.109375" style="70" customWidth="1"/>
    <col min="7924" max="8176" width="11.44140625" style="70"/>
    <col min="8177" max="8177" width="7.109375" style="70" customWidth="1"/>
    <col min="8178" max="8178" width="76.33203125" style="70" customWidth="1"/>
    <col min="8179" max="8179" width="37.109375" style="70" customWidth="1"/>
    <col min="8180" max="8432" width="11.44140625" style="70"/>
    <col min="8433" max="8433" width="7.109375" style="70" customWidth="1"/>
    <col min="8434" max="8434" width="76.33203125" style="70" customWidth="1"/>
    <col min="8435" max="8435" width="37.109375" style="70" customWidth="1"/>
    <col min="8436" max="8688" width="11.44140625" style="70"/>
    <col min="8689" max="8689" width="7.109375" style="70" customWidth="1"/>
    <col min="8690" max="8690" width="76.33203125" style="70" customWidth="1"/>
    <col min="8691" max="8691" width="37.109375" style="70" customWidth="1"/>
    <col min="8692" max="8944" width="11.44140625" style="70"/>
    <col min="8945" max="8945" width="7.109375" style="70" customWidth="1"/>
    <col min="8946" max="8946" width="76.33203125" style="70" customWidth="1"/>
    <col min="8947" max="8947" width="37.109375" style="70" customWidth="1"/>
    <col min="8948" max="9200" width="11.44140625" style="70"/>
    <col min="9201" max="9201" width="7.109375" style="70" customWidth="1"/>
    <col min="9202" max="9202" width="76.33203125" style="70" customWidth="1"/>
    <col min="9203" max="9203" width="37.109375" style="70" customWidth="1"/>
    <col min="9204" max="9456" width="11.44140625" style="70"/>
    <col min="9457" max="9457" width="7.109375" style="70" customWidth="1"/>
    <col min="9458" max="9458" width="76.33203125" style="70" customWidth="1"/>
    <col min="9459" max="9459" width="37.109375" style="70" customWidth="1"/>
    <col min="9460" max="9712" width="11.44140625" style="70"/>
    <col min="9713" max="9713" width="7.109375" style="70" customWidth="1"/>
    <col min="9714" max="9714" width="76.33203125" style="70" customWidth="1"/>
    <col min="9715" max="9715" width="37.109375" style="70" customWidth="1"/>
    <col min="9716" max="9968" width="11.44140625" style="70"/>
    <col min="9969" max="9969" width="7.109375" style="70" customWidth="1"/>
    <col min="9970" max="9970" width="76.33203125" style="70" customWidth="1"/>
    <col min="9971" max="9971" width="37.109375" style="70" customWidth="1"/>
    <col min="9972" max="10224" width="11.44140625" style="70"/>
    <col min="10225" max="10225" width="7.109375" style="70" customWidth="1"/>
    <col min="10226" max="10226" width="76.33203125" style="70" customWidth="1"/>
    <col min="10227" max="10227" width="37.109375" style="70" customWidth="1"/>
    <col min="10228" max="10480" width="11.44140625" style="70"/>
    <col min="10481" max="10481" width="7.109375" style="70" customWidth="1"/>
    <col min="10482" max="10482" width="76.33203125" style="70" customWidth="1"/>
    <col min="10483" max="10483" width="37.109375" style="70" customWidth="1"/>
    <col min="10484" max="10736" width="11.44140625" style="70"/>
    <col min="10737" max="10737" width="7.109375" style="70" customWidth="1"/>
    <col min="10738" max="10738" width="76.33203125" style="70" customWidth="1"/>
    <col min="10739" max="10739" width="37.109375" style="70" customWidth="1"/>
    <col min="10740" max="10992" width="11.44140625" style="70"/>
    <col min="10993" max="10993" width="7.109375" style="70" customWidth="1"/>
    <col min="10994" max="10994" width="76.33203125" style="70" customWidth="1"/>
    <col min="10995" max="10995" width="37.109375" style="70" customWidth="1"/>
    <col min="10996" max="11248" width="11.44140625" style="70"/>
    <col min="11249" max="11249" width="7.109375" style="70" customWidth="1"/>
    <col min="11250" max="11250" width="76.33203125" style="70" customWidth="1"/>
    <col min="11251" max="11251" width="37.109375" style="70" customWidth="1"/>
    <col min="11252" max="11504" width="11.44140625" style="70"/>
    <col min="11505" max="11505" width="7.109375" style="70" customWidth="1"/>
    <col min="11506" max="11506" width="76.33203125" style="70" customWidth="1"/>
    <col min="11507" max="11507" width="37.109375" style="70" customWidth="1"/>
    <col min="11508" max="11760" width="11.44140625" style="70"/>
    <col min="11761" max="11761" width="7.109375" style="70" customWidth="1"/>
    <col min="11762" max="11762" width="76.33203125" style="70" customWidth="1"/>
    <col min="11763" max="11763" width="37.109375" style="70" customWidth="1"/>
    <col min="11764" max="12016" width="11.44140625" style="70"/>
    <col min="12017" max="12017" width="7.109375" style="70" customWidth="1"/>
    <col min="12018" max="12018" width="76.33203125" style="70" customWidth="1"/>
    <col min="12019" max="12019" width="37.109375" style="70" customWidth="1"/>
    <col min="12020" max="12272" width="11.44140625" style="70"/>
    <col min="12273" max="12273" width="7.109375" style="70" customWidth="1"/>
    <col min="12274" max="12274" width="76.33203125" style="70" customWidth="1"/>
    <col min="12275" max="12275" width="37.109375" style="70" customWidth="1"/>
    <col min="12276" max="12528" width="11.44140625" style="70"/>
    <col min="12529" max="12529" width="7.109375" style="70" customWidth="1"/>
    <col min="12530" max="12530" width="76.33203125" style="70" customWidth="1"/>
    <col min="12531" max="12531" width="37.109375" style="70" customWidth="1"/>
    <col min="12532" max="12784" width="11.44140625" style="70"/>
    <col min="12785" max="12785" width="7.109375" style="70" customWidth="1"/>
    <col min="12786" max="12786" width="76.33203125" style="70" customWidth="1"/>
    <col min="12787" max="12787" width="37.109375" style="70" customWidth="1"/>
    <col min="12788" max="13040" width="11.44140625" style="70"/>
    <col min="13041" max="13041" width="7.109375" style="70" customWidth="1"/>
    <col min="13042" max="13042" width="76.33203125" style="70" customWidth="1"/>
    <col min="13043" max="13043" width="37.109375" style="70" customWidth="1"/>
    <col min="13044" max="13296" width="11.44140625" style="70"/>
    <col min="13297" max="13297" width="7.109375" style="70" customWidth="1"/>
    <col min="13298" max="13298" width="76.33203125" style="70" customWidth="1"/>
    <col min="13299" max="13299" width="37.109375" style="70" customWidth="1"/>
    <col min="13300" max="13552" width="11.44140625" style="70"/>
    <col min="13553" max="13553" width="7.109375" style="70" customWidth="1"/>
    <col min="13554" max="13554" width="76.33203125" style="70" customWidth="1"/>
    <col min="13555" max="13555" width="37.109375" style="70" customWidth="1"/>
    <col min="13556" max="13808" width="11.44140625" style="70"/>
    <col min="13809" max="13809" width="7.109375" style="70" customWidth="1"/>
    <col min="13810" max="13810" width="76.33203125" style="70" customWidth="1"/>
    <col min="13811" max="13811" width="37.109375" style="70" customWidth="1"/>
    <col min="13812" max="14064" width="11.44140625" style="70"/>
    <col min="14065" max="14065" width="7.109375" style="70" customWidth="1"/>
    <col min="14066" max="14066" width="76.33203125" style="70" customWidth="1"/>
    <col min="14067" max="14067" width="37.109375" style="70" customWidth="1"/>
    <col min="14068" max="14320" width="11.44140625" style="70"/>
    <col min="14321" max="14321" width="7.109375" style="70" customWidth="1"/>
    <col min="14322" max="14322" width="76.33203125" style="70" customWidth="1"/>
    <col min="14323" max="14323" width="37.109375" style="70" customWidth="1"/>
    <col min="14324" max="14576" width="11.44140625" style="70"/>
    <col min="14577" max="14577" width="7.109375" style="70" customWidth="1"/>
    <col min="14578" max="14578" width="76.33203125" style="70" customWidth="1"/>
    <col min="14579" max="14579" width="37.109375" style="70" customWidth="1"/>
    <col min="14580" max="14832" width="11.44140625" style="70"/>
    <col min="14833" max="14833" width="7.109375" style="70" customWidth="1"/>
    <col min="14834" max="14834" width="76.33203125" style="70" customWidth="1"/>
    <col min="14835" max="14835" width="37.109375" style="70" customWidth="1"/>
    <col min="14836" max="15088" width="11.44140625" style="70"/>
    <col min="15089" max="15089" width="7.109375" style="70" customWidth="1"/>
    <col min="15090" max="15090" width="76.33203125" style="70" customWidth="1"/>
    <col min="15091" max="15091" width="37.109375" style="70" customWidth="1"/>
    <col min="15092" max="15344" width="11.44140625" style="70"/>
    <col min="15345" max="15345" width="7.109375" style="70" customWidth="1"/>
    <col min="15346" max="15346" width="76.33203125" style="70" customWidth="1"/>
    <col min="15347" max="15347" width="37.109375" style="70" customWidth="1"/>
    <col min="15348" max="15600" width="11.44140625" style="70"/>
    <col min="15601" max="15601" width="7.109375" style="70" customWidth="1"/>
    <col min="15602" max="15602" width="76.33203125" style="70" customWidth="1"/>
    <col min="15603" max="15603" width="37.109375" style="70" customWidth="1"/>
    <col min="15604" max="15856" width="11.44140625" style="70"/>
    <col min="15857" max="15857" width="7.109375" style="70" customWidth="1"/>
    <col min="15858" max="15858" width="76.33203125" style="70" customWidth="1"/>
    <col min="15859" max="15859" width="37.109375" style="70" customWidth="1"/>
    <col min="15860" max="16112" width="11.44140625" style="70"/>
    <col min="16113" max="16113" width="7.109375" style="70" customWidth="1"/>
    <col min="16114" max="16114" width="76.33203125" style="70" customWidth="1"/>
    <col min="16115" max="16115" width="37.109375" style="70" customWidth="1"/>
    <col min="16116" max="16384" width="11.44140625" style="70"/>
  </cols>
  <sheetData>
    <row r="1" spans="1:6" s="69" customFormat="1" ht="26.25" customHeight="1" thickBot="1" x14ac:dyDescent="0.35">
      <c r="A1" s="13"/>
      <c r="B1" s="416" t="s">
        <v>470</v>
      </c>
      <c r="C1" s="347"/>
      <c r="D1" s="419" t="s">
        <v>263</v>
      </c>
      <c r="E1" s="420"/>
      <c r="F1" s="421"/>
    </row>
    <row r="2" spans="1:6" s="69" customFormat="1" ht="18" customHeight="1" thickBot="1" x14ac:dyDescent="0.35">
      <c r="A2" s="15"/>
      <c r="B2" s="417"/>
      <c r="C2" s="136"/>
      <c r="D2" s="414" t="s">
        <v>251</v>
      </c>
      <c r="E2" s="415"/>
      <c r="F2" s="418"/>
    </row>
    <row r="3" spans="1:6" s="69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69" customFormat="1" ht="12" customHeight="1" thickBot="1" x14ac:dyDescent="0.35">
      <c r="A4" s="21"/>
      <c r="B4" s="22"/>
      <c r="C4" s="23"/>
      <c r="D4" s="24"/>
      <c r="E4" s="25"/>
      <c r="F4" s="26"/>
    </row>
    <row r="5" spans="1:6" s="69" customFormat="1" ht="24" customHeight="1" thickBot="1" x14ac:dyDescent="0.35">
      <c r="A5" s="27">
        <v>1</v>
      </c>
      <c r="B5" s="126" t="s">
        <v>259</v>
      </c>
      <c r="C5" s="38" t="s">
        <v>655</v>
      </c>
      <c r="D5" s="138"/>
      <c r="E5" s="31">
        <v>0</v>
      </c>
      <c r="F5" s="139">
        <f>SUBTOTAL(9,F6:F7)</f>
        <v>0</v>
      </c>
    </row>
    <row r="6" spans="1:6" s="69" customFormat="1" ht="12" customHeight="1" x14ac:dyDescent="0.3">
      <c r="A6" s="44"/>
      <c r="B6" s="37"/>
      <c r="C6" s="41"/>
      <c r="D6" s="30"/>
      <c r="E6" s="31">
        <v>0</v>
      </c>
      <c r="F6" s="36">
        <f>+D6*E6</f>
        <v>0</v>
      </c>
    </row>
    <row r="7" spans="1:6" s="69" customFormat="1" ht="12" customHeight="1" thickBot="1" x14ac:dyDescent="0.35">
      <c r="A7" s="140"/>
      <c r="B7" s="141"/>
      <c r="C7" s="142"/>
      <c r="D7" s="88"/>
      <c r="E7" s="31">
        <v>0</v>
      </c>
      <c r="F7" s="36">
        <f t="shared" ref="F7:F87" si="0">+D7*E7</f>
        <v>0</v>
      </c>
    </row>
    <row r="8" spans="1:6" s="69" customFormat="1" ht="24" customHeight="1" thickBot="1" x14ac:dyDescent="0.35">
      <c r="A8" s="100">
        <v>2</v>
      </c>
      <c r="B8" s="126" t="s">
        <v>264</v>
      </c>
      <c r="C8" s="142"/>
      <c r="D8" s="143"/>
      <c r="E8" s="31">
        <v>0</v>
      </c>
      <c r="F8" s="139">
        <f>SUBTOTAL(9,F9:F54)</f>
        <v>94950</v>
      </c>
    </row>
    <row r="9" spans="1:6" s="14" customFormat="1" ht="12" customHeight="1" x14ac:dyDescent="0.3">
      <c r="A9" s="229"/>
      <c r="B9" s="364" t="s">
        <v>691</v>
      </c>
      <c r="C9" s="101"/>
      <c r="D9" s="30"/>
      <c r="E9" s="226">
        <v>0</v>
      </c>
      <c r="F9" s="99"/>
    </row>
    <row r="10" spans="1:6" s="14" customFormat="1" ht="12" customHeight="1" x14ac:dyDescent="0.3">
      <c r="A10" s="229"/>
      <c r="B10" s="364" t="s">
        <v>692</v>
      </c>
      <c r="C10" s="101"/>
      <c r="D10" s="230"/>
      <c r="E10" s="226">
        <v>0</v>
      </c>
      <c r="F10" s="99"/>
    </row>
    <row r="11" spans="1:6" s="14" customFormat="1" ht="12" customHeight="1" x14ac:dyDescent="0.3">
      <c r="A11" s="229"/>
      <c r="B11" s="365" t="s">
        <v>693</v>
      </c>
      <c r="C11" s="101"/>
      <c r="D11" s="230"/>
      <c r="E11" s="226">
        <v>0</v>
      </c>
      <c r="F11" s="99"/>
    </row>
    <row r="12" spans="1:6" s="14" customFormat="1" ht="12" customHeight="1" x14ac:dyDescent="0.3">
      <c r="A12" s="229"/>
      <c r="B12" s="365" t="s">
        <v>694</v>
      </c>
      <c r="C12" s="101" t="s">
        <v>17</v>
      </c>
      <c r="D12" s="230">
        <v>63</v>
      </c>
      <c r="E12" s="226">
        <v>97.1</v>
      </c>
      <c r="F12" s="99">
        <f>+D12*E12</f>
        <v>6117.2999999999993</v>
      </c>
    </row>
    <row r="13" spans="1:6" s="14" customFormat="1" ht="12" customHeight="1" x14ac:dyDescent="0.3">
      <c r="A13" s="229"/>
      <c r="B13" s="365"/>
      <c r="C13" s="101"/>
      <c r="D13" s="230"/>
      <c r="E13" s="226">
        <v>0</v>
      </c>
      <c r="F13" s="99"/>
    </row>
    <row r="14" spans="1:6" s="14" customFormat="1" ht="12" customHeight="1" x14ac:dyDescent="0.3">
      <c r="A14" s="229"/>
      <c r="B14" s="364" t="s">
        <v>695</v>
      </c>
      <c r="C14" s="101"/>
      <c r="D14" s="230"/>
      <c r="E14" s="226">
        <v>0</v>
      </c>
      <c r="F14" s="99"/>
    </row>
    <row r="15" spans="1:6" s="14" customFormat="1" ht="12" customHeight="1" x14ac:dyDescent="0.3">
      <c r="A15" s="229"/>
      <c r="B15" s="365" t="s">
        <v>696</v>
      </c>
      <c r="C15" s="101" t="s">
        <v>88</v>
      </c>
      <c r="D15" s="230">
        <v>1</v>
      </c>
      <c r="E15" s="226">
        <v>6962.1</v>
      </c>
      <c r="F15" s="99">
        <f>+D15*E15</f>
        <v>6962.1</v>
      </c>
    </row>
    <row r="16" spans="1:6" s="14" customFormat="1" ht="12" customHeight="1" x14ac:dyDescent="0.3">
      <c r="A16" s="229"/>
      <c r="B16" s="365" t="s">
        <v>697</v>
      </c>
      <c r="C16" s="101" t="s">
        <v>88</v>
      </c>
      <c r="D16" s="230">
        <v>1</v>
      </c>
      <c r="E16" s="226">
        <v>5047.3999999999996</v>
      </c>
      <c r="F16" s="99">
        <f>+D16*E16</f>
        <v>5047.3999999999996</v>
      </c>
    </row>
    <row r="17" spans="1:6" s="14" customFormat="1" ht="12" customHeight="1" x14ac:dyDescent="0.3">
      <c r="A17" s="229"/>
      <c r="B17" s="365" t="s">
        <v>698</v>
      </c>
      <c r="C17" s="101" t="s">
        <v>88</v>
      </c>
      <c r="D17" s="230">
        <v>1</v>
      </c>
      <c r="E17" s="226">
        <v>3677.7</v>
      </c>
      <c r="F17" s="99">
        <f>+D17*E17</f>
        <v>3677.7</v>
      </c>
    </row>
    <row r="18" spans="1:6" s="14" customFormat="1" ht="12" customHeight="1" x14ac:dyDescent="0.3">
      <c r="A18" s="229"/>
      <c r="B18" s="365"/>
      <c r="C18" s="101"/>
      <c r="D18" s="230"/>
      <c r="E18" s="226">
        <v>0</v>
      </c>
      <c r="F18" s="99"/>
    </row>
    <row r="19" spans="1:6" s="14" customFormat="1" ht="12" customHeight="1" x14ac:dyDescent="0.3">
      <c r="A19" s="229"/>
      <c r="B19" s="364" t="s">
        <v>699</v>
      </c>
      <c r="C19" s="101"/>
      <c r="D19" s="230"/>
      <c r="E19" s="226">
        <v>0</v>
      </c>
      <c r="F19" s="99"/>
    </row>
    <row r="20" spans="1:6" s="14" customFormat="1" ht="12" customHeight="1" x14ac:dyDescent="0.3">
      <c r="A20" s="229"/>
      <c r="B20" s="364" t="s">
        <v>700</v>
      </c>
      <c r="C20" s="101"/>
      <c r="D20" s="230"/>
      <c r="E20" s="226">
        <v>0</v>
      </c>
      <c r="F20" s="99"/>
    </row>
    <row r="21" spans="1:6" s="14" customFormat="1" ht="12" customHeight="1" x14ac:dyDescent="0.3">
      <c r="A21" s="229"/>
      <c r="B21" s="365" t="s">
        <v>701</v>
      </c>
      <c r="C21" s="101"/>
      <c r="D21" s="230"/>
      <c r="E21" s="226">
        <v>0</v>
      </c>
      <c r="F21" s="99"/>
    </row>
    <row r="22" spans="1:6" s="14" customFormat="1" ht="12" customHeight="1" x14ac:dyDescent="0.3">
      <c r="A22" s="229"/>
      <c r="B22" s="365" t="s">
        <v>702</v>
      </c>
      <c r="C22" s="101" t="s">
        <v>88</v>
      </c>
      <c r="D22" s="230">
        <v>1</v>
      </c>
      <c r="E22" s="226">
        <v>3838.9</v>
      </c>
      <c r="F22" s="99">
        <f>+D22*E22</f>
        <v>3838.9</v>
      </c>
    </row>
    <row r="23" spans="1:6" s="14" customFormat="1" ht="12" customHeight="1" x14ac:dyDescent="0.3">
      <c r="A23" s="229"/>
      <c r="B23" s="365"/>
      <c r="C23" s="101"/>
      <c r="D23" s="230"/>
      <c r="E23" s="226">
        <v>0</v>
      </c>
      <c r="F23" s="99"/>
    </row>
    <row r="24" spans="1:6" s="14" customFormat="1" ht="12" customHeight="1" x14ac:dyDescent="0.3">
      <c r="A24" s="229"/>
      <c r="B24" s="364" t="s">
        <v>703</v>
      </c>
      <c r="C24" s="101"/>
      <c r="D24" s="230"/>
      <c r="E24" s="226">
        <v>0</v>
      </c>
      <c r="F24" s="99"/>
    </row>
    <row r="25" spans="1:6" s="14" customFormat="1" ht="12" customHeight="1" x14ac:dyDescent="0.3">
      <c r="A25" s="229"/>
      <c r="B25" s="365" t="s">
        <v>704</v>
      </c>
      <c r="C25" s="101"/>
      <c r="D25" s="230"/>
      <c r="E25" s="226">
        <v>0</v>
      </c>
      <c r="F25" s="99"/>
    </row>
    <row r="26" spans="1:6" s="14" customFormat="1" ht="12" customHeight="1" x14ac:dyDescent="0.3">
      <c r="A26" s="229"/>
      <c r="B26" s="365" t="s">
        <v>705</v>
      </c>
      <c r="C26" s="101" t="s">
        <v>88</v>
      </c>
      <c r="D26" s="230">
        <v>1</v>
      </c>
      <c r="E26" s="226">
        <v>4020.1</v>
      </c>
      <c r="F26" s="99">
        <f>+D26*E26</f>
        <v>4020.1</v>
      </c>
    </row>
    <row r="27" spans="1:6" s="14" customFormat="1" ht="12" customHeight="1" x14ac:dyDescent="0.3">
      <c r="A27" s="229"/>
      <c r="B27" s="365" t="s">
        <v>706</v>
      </c>
      <c r="C27" s="101"/>
      <c r="D27" s="230"/>
      <c r="E27" s="226">
        <v>0</v>
      </c>
      <c r="F27" s="99"/>
    </row>
    <row r="28" spans="1:6" s="14" customFormat="1" ht="12" customHeight="1" x14ac:dyDescent="0.3">
      <c r="A28" s="229"/>
      <c r="B28" s="365" t="s">
        <v>707</v>
      </c>
      <c r="C28" s="101" t="s">
        <v>88</v>
      </c>
      <c r="D28" s="230">
        <v>1</v>
      </c>
      <c r="E28" s="226">
        <v>2185</v>
      </c>
      <c r="F28" s="99">
        <f>+D28*E28</f>
        <v>2185</v>
      </c>
    </row>
    <row r="29" spans="1:6" s="14" customFormat="1" ht="12" customHeight="1" x14ac:dyDescent="0.3">
      <c r="A29" s="229"/>
      <c r="B29" s="365" t="s">
        <v>708</v>
      </c>
      <c r="C29" s="101" t="s">
        <v>656</v>
      </c>
      <c r="D29" s="230"/>
      <c r="E29" s="226">
        <v>0</v>
      </c>
      <c r="F29" s="99"/>
    </row>
    <row r="30" spans="1:6" s="14" customFormat="1" ht="12" customHeight="1" x14ac:dyDescent="0.3">
      <c r="A30" s="229"/>
      <c r="B30" s="365"/>
      <c r="C30" s="101"/>
      <c r="D30" s="230"/>
      <c r="E30" s="226">
        <v>0</v>
      </c>
      <c r="F30" s="99"/>
    </row>
    <row r="31" spans="1:6" s="14" customFormat="1" ht="12" customHeight="1" x14ac:dyDescent="0.3">
      <c r="A31" s="229"/>
      <c r="B31" s="364" t="s">
        <v>412</v>
      </c>
      <c r="C31" s="101"/>
      <c r="D31" s="30"/>
      <c r="E31" s="226">
        <v>0</v>
      </c>
      <c r="F31" s="99">
        <f>+D31*E31</f>
        <v>0</v>
      </c>
    </row>
    <row r="32" spans="1:6" s="14" customFormat="1" ht="12" customHeight="1" x14ac:dyDescent="0.3">
      <c r="A32" s="229"/>
      <c r="B32" s="364" t="s">
        <v>709</v>
      </c>
      <c r="C32" s="101"/>
      <c r="D32" s="230"/>
      <c r="E32" s="226">
        <v>0</v>
      </c>
      <c r="F32" s="99"/>
    </row>
    <row r="33" spans="1:6" s="14" customFormat="1" ht="12" customHeight="1" x14ac:dyDescent="0.3">
      <c r="A33" s="229"/>
      <c r="B33" s="365" t="s">
        <v>710</v>
      </c>
      <c r="C33" s="101" t="s">
        <v>88</v>
      </c>
      <c r="D33" s="230">
        <v>1</v>
      </c>
      <c r="E33" s="226">
        <v>3190</v>
      </c>
      <c r="F33" s="99">
        <f>+D33*E33</f>
        <v>3190</v>
      </c>
    </row>
    <row r="34" spans="1:6" s="14" customFormat="1" ht="12" customHeight="1" x14ac:dyDescent="0.3">
      <c r="A34" s="229"/>
      <c r="B34" s="365" t="s">
        <v>711</v>
      </c>
      <c r="C34" s="101" t="s">
        <v>88</v>
      </c>
      <c r="D34" s="230">
        <v>1</v>
      </c>
      <c r="E34" s="226">
        <v>3589.2</v>
      </c>
      <c r="F34" s="99">
        <f>+D34*E34</f>
        <v>3589.2</v>
      </c>
    </row>
    <row r="35" spans="1:6" s="14" customFormat="1" ht="12" customHeight="1" x14ac:dyDescent="0.3">
      <c r="A35" s="229"/>
      <c r="B35" s="365" t="s">
        <v>712</v>
      </c>
      <c r="C35" s="101"/>
      <c r="D35" s="230"/>
      <c r="E35" s="226">
        <v>0</v>
      </c>
      <c r="F35" s="99"/>
    </row>
    <row r="36" spans="1:6" s="14" customFormat="1" ht="12" customHeight="1" x14ac:dyDescent="0.3">
      <c r="A36" s="229"/>
      <c r="B36" s="365"/>
      <c r="C36" s="101"/>
      <c r="D36" s="230"/>
      <c r="E36" s="226">
        <v>0</v>
      </c>
      <c r="F36" s="99"/>
    </row>
    <row r="37" spans="1:6" s="14" customFormat="1" ht="12" customHeight="1" x14ac:dyDescent="0.3">
      <c r="A37" s="229"/>
      <c r="B37" s="364" t="s">
        <v>713</v>
      </c>
      <c r="C37" s="101"/>
      <c r="D37" s="230"/>
      <c r="E37" s="226">
        <v>0</v>
      </c>
      <c r="F37" s="99"/>
    </row>
    <row r="38" spans="1:6" s="14" customFormat="1" ht="12" customHeight="1" x14ac:dyDescent="0.3">
      <c r="A38" s="229"/>
      <c r="B38" s="365" t="s">
        <v>714</v>
      </c>
      <c r="C38" s="101" t="s">
        <v>88</v>
      </c>
      <c r="D38" s="230">
        <v>1</v>
      </c>
      <c r="E38" s="226">
        <v>4981</v>
      </c>
      <c r="F38" s="99">
        <f>+D38*E38</f>
        <v>4981</v>
      </c>
    </row>
    <row r="39" spans="1:6" s="14" customFormat="1" ht="12" customHeight="1" x14ac:dyDescent="0.3">
      <c r="A39" s="229"/>
      <c r="B39" s="365" t="s">
        <v>715</v>
      </c>
      <c r="C39" s="101" t="s">
        <v>88</v>
      </c>
      <c r="D39" s="230">
        <v>1</v>
      </c>
      <c r="E39" s="226">
        <v>4362.8</v>
      </c>
      <c r="F39" s="99">
        <f>+D39*E39</f>
        <v>4362.8</v>
      </c>
    </row>
    <row r="40" spans="1:6" s="14" customFormat="1" ht="12" customHeight="1" x14ac:dyDescent="0.3">
      <c r="A40" s="229"/>
      <c r="B40" s="365" t="s">
        <v>716</v>
      </c>
      <c r="C40" s="101" t="s">
        <v>88</v>
      </c>
      <c r="D40" s="230">
        <v>1</v>
      </c>
      <c r="E40" s="226">
        <v>5394.3</v>
      </c>
      <c r="F40" s="99">
        <f>+D40*E40</f>
        <v>5394.3</v>
      </c>
    </row>
    <row r="41" spans="1:6" s="14" customFormat="1" ht="12" customHeight="1" x14ac:dyDescent="0.3">
      <c r="A41" s="229"/>
      <c r="B41" s="365"/>
      <c r="C41" s="101"/>
      <c r="D41" s="230"/>
      <c r="E41" s="226">
        <v>0</v>
      </c>
      <c r="F41" s="99"/>
    </row>
    <row r="42" spans="1:6" s="14" customFormat="1" ht="12" customHeight="1" x14ac:dyDescent="0.3">
      <c r="A42" s="229"/>
      <c r="B42" s="364" t="s">
        <v>717</v>
      </c>
      <c r="C42" s="101"/>
      <c r="D42" s="230"/>
      <c r="E42" s="226">
        <v>0</v>
      </c>
      <c r="F42" s="99"/>
    </row>
    <row r="43" spans="1:6" s="14" customFormat="1" ht="12" customHeight="1" x14ac:dyDescent="0.3">
      <c r="A43" s="229"/>
      <c r="B43" s="365" t="s">
        <v>718</v>
      </c>
      <c r="C43" s="101" t="s">
        <v>88</v>
      </c>
      <c r="D43" s="230">
        <v>1</v>
      </c>
      <c r="E43" s="226">
        <v>2385.1</v>
      </c>
      <c r="F43" s="99">
        <f t="shared" ref="F43:F49" si="1">+D43*E43</f>
        <v>2385.1</v>
      </c>
    </row>
    <row r="44" spans="1:6" s="14" customFormat="1" ht="12" customHeight="1" x14ac:dyDescent="0.3">
      <c r="A44" s="229"/>
      <c r="B44" s="365" t="s">
        <v>719</v>
      </c>
      <c r="C44" s="101" t="s">
        <v>88</v>
      </c>
      <c r="D44" s="230">
        <v>1500</v>
      </c>
      <c r="E44" s="226">
        <v>1.2</v>
      </c>
      <c r="F44" s="99">
        <f t="shared" si="1"/>
        <v>1800</v>
      </c>
    </row>
    <row r="45" spans="1:6" s="14" customFormat="1" ht="12" customHeight="1" x14ac:dyDescent="0.3">
      <c r="A45" s="229"/>
      <c r="B45" s="365" t="s">
        <v>720</v>
      </c>
      <c r="C45" s="101" t="s">
        <v>721</v>
      </c>
      <c r="D45" s="230">
        <v>5</v>
      </c>
      <c r="E45" s="226">
        <v>1614.8</v>
      </c>
      <c r="F45" s="99">
        <f t="shared" si="1"/>
        <v>8074</v>
      </c>
    </row>
    <row r="46" spans="1:6" s="14" customFormat="1" ht="12" customHeight="1" x14ac:dyDescent="0.3">
      <c r="A46" s="229"/>
      <c r="B46" s="365" t="s">
        <v>722</v>
      </c>
      <c r="C46" s="101" t="s">
        <v>88</v>
      </c>
      <c r="D46" s="230">
        <v>4</v>
      </c>
      <c r="E46" s="226">
        <v>305.3</v>
      </c>
      <c r="F46" s="99">
        <f t="shared" si="1"/>
        <v>1221.2</v>
      </c>
    </row>
    <row r="47" spans="1:6" s="14" customFormat="1" ht="12" customHeight="1" x14ac:dyDescent="0.3">
      <c r="A47" s="229"/>
      <c r="B47" s="365" t="s">
        <v>723</v>
      </c>
      <c r="C47" s="101" t="s">
        <v>32</v>
      </c>
      <c r="D47" s="230">
        <v>70</v>
      </c>
      <c r="E47" s="226">
        <v>240.7</v>
      </c>
      <c r="F47" s="99">
        <f t="shared" si="1"/>
        <v>16849</v>
      </c>
    </row>
    <row r="48" spans="1:6" s="14" customFormat="1" ht="12" customHeight="1" x14ac:dyDescent="0.3">
      <c r="A48" s="229"/>
      <c r="B48" s="365" t="s">
        <v>724</v>
      </c>
      <c r="C48" s="101" t="s">
        <v>88</v>
      </c>
      <c r="D48" s="230">
        <v>3</v>
      </c>
      <c r="E48" s="226">
        <v>164.6</v>
      </c>
      <c r="F48" s="99">
        <f t="shared" si="1"/>
        <v>493.79999999999995</v>
      </c>
    </row>
    <row r="49" spans="1:6" s="14" customFormat="1" ht="12" customHeight="1" x14ac:dyDescent="0.3">
      <c r="A49" s="229"/>
      <c r="B49" s="365" t="s">
        <v>725</v>
      </c>
      <c r="C49" s="101" t="s">
        <v>88</v>
      </c>
      <c r="D49" s="230">
        <v>1</v>
      </c>
      <c r="E49" s="226">
        <v>2036</v>
      </c>
      <c r="F49" s="99">
        <f t="shared" si="1"/>
        <v>2036</v>
      </c>
    </row>
    <row r="50" spans="1:6" s="14" customFormat="1" ht="12" customHeight="1" x14ac:dyDescent="0.3">
      <c r="A50" s="229"/>
      <c r="B50" s="365"/>
      <c r="C50" s="101"/>
      <c r="D50" s="230"/>
      <c r="E50" s="226">
        <v>0</v>
      </c>
      <c r="F50" s="99"/>
    </row>
    <row r="51" spans="1:6" s="14" customFormat="1" ht="12" customHeight="1" x14ac:dyDescent="0.3">
      <c r="A51" s="229"/>
      <c r="B51" s="364" t="s">
        <v>726</v>
      </c>
      <c r="C51" s="101"/>
      <c r="D51" s="230"/>
      <c r="E51" s="226">
        <v>0</v>
      </c>
      <c r="F51" s="99"/>
    </row>
    <row r="52" spans="1:6" s="14" customFormat="1" ht="21.75" customHeight="1" x14ac:dyDescent="0.3">
      <c r="A52" s="229"/>
      <c r="B52" s="365" t="s">
        <v>727</v>
      </c>
      <c r="C52" s="101" t="s">
        <v>88</v>
      </c>
      <c r="D52" s="230">
        <v>1</v>
      </c>
      <c r="E52" s="226">
        <v>5605.1</v>
      </c>
      <c r="F52" s="99">
        <f>+D52*E52</f>
        <v>5605.1</v>
      </c>
    </row>
    <row r="53" spans="1:6" s="14" customFormat="1" ht="12" customHeight="1" x14ac:dyDescent="0.3">
      <c r="A53" s="229"/>
      <c r="B53" s="365" t="s">
        <v>728</v>
      </c>
      <c r="C53" s="101" t="s">
        <v>88</v>
      </c>
      <c r="D53" s="230">
        <v>1</v>
      </c>
      <c r="E53" s="226">
        <v>3120</v>
      </c>
      <c r="F53" s="99">
        <f>+D53*E53</f>
        <v>3120</v>
      </c>
    </row>
    <row r="54" spans="1:6" s="69" customFormat="1" ht="12" customHeight="1" thickBot="1" x14ac:dyDescent="0.35">
      <c r="A54" s="140"/>
      <c r="B54" s="141"/>
      <c r="C54" s="142"/>
      <c r="D54" s="88"/>
      <c r="E54" s="31">
        <v>0</v>
      </c>
      <c r="F54" s="36">
        <f t="shared" si="0"/>
        <v>0</v>
      </c>
    </row>
    <row r="55" spans="1:6" s="69" customFormat="1" ht="24" customHeight="1" thickBot="1" x14ac:dyDescent="0.35">
      <c r="A55" s="100">
        <v>3</v>
      </c>
      <c r="B55" s="126" t="s">
        <v>115</v>
      </c>
      <c r="C55" s="142"/>
      <c r="D55" s="143"/>
      <c r="E55" s="31">
        <v>0</v>
      </c>
      <c r="F55" s="139">
        <f>SUBTOTAL(9,F56:F59)</f>
        <v>1725</v>
      </c>
    </row>
    <row r="56" spans="1:6" s="69" customFormat="1" ht="12" customHeight="1" x14ac:dyDescent="0.3">
      <c r="A56" s="100"/>
      <c r="B56" s="144" t="s">
        <v>348</v>
      </c>
      <c r="C56" s="231" t="s">
        <v>88</v>
      </c>
      <c r="D56" s="88">
        <v>1</v>
      </c>
      <c r="E56" s="31">
        <v>1725</v>
      </c>
      <c r="F56" s="36">
        <f t="shared" si="0"/>
        <v>1725</v>
      </c>
    </row>
    <row r="57" spans="1:6" s="69" customFormat="1" ht="12" customHeight="1" x14ac:dyDescent="0.3">
      <c r="A57" s="100"/>
      <c r="B57" s="144" t="s">
        <v>349</v>
      </c>
      <c r="C57" s="231" t="s">
        <v>655</v>
      </c>
      <c r="D57" s="88"/>
      <c r="E57" s="31">
        <v>0</v>
      </c>
      <c r="F57" s="36">
        <f t="shared" si="0"/>
        <v>0</v>
      </c>
    </row>
    <row r="58" spans="1:6" s="69" customFormat="1" ht="12" customHeight="1" x14ac:dyDescent="0.3">
      <c r="A58" s="100"/>
      <c r="B58" s="144" t="s">
        <v>350</v>
      </c>
      <c r="C58" s="231" t="s">
        <v>655</v>
      </c>
      <c r="D58" s="88"/>
      <c r="E58" s="31">
        <v>0</v>
      </c>
      <c r="F58" s="36">
        <f t="shared" si="0"/>
        <v>0</v>
      </c>
    </row>
    <row r="59" spans="1:6" s="69" customFormat="1" ht="12" customHeight="1" thickBot="1" x14ac:dyDescent="0.35">
      <c r="A59" s="100"/>
      <c r="B59" s="141"/>
      <c r="C59" s="231"/>
      <c r="D59" s="88"/>
      <c r="E59" s="31">
        <v>0</v>
      </c>
      <c r="F59" s="36">
        <f t="shared" si="0"/>
        <v>0</v>
      </c>
    </row>
    <row r="60" spans="1:6" s="69" customFormat="1" ht="24" customHeight="1" thickBot="1" x14ac:dyDescent="0.35">
      <c r="A60" s="100">
        <v>4</v>
      </c>
      <c r="B60" s="126" t="s">
        <v>260</v>
      </c>
      <c r="C60" s="231"/>
      <c r="D60" s="143"/>
      <c r="E60" s="31">
        <v>0</v>
      </c>
      <c r="F60" s="139">
        <f>SUBTOTAL(9,F61:F64)</f>
        <v>22034</v>
      </c>
    </row>
    <row r="61" spans="1:6" s="69" customFormat="1" ht="11.25" customHeight="1" x14ac:dyDescent="0.3">
      <c r="A61" s="100"/>
      <c r="B61" s="141" t="s">
        <v>351</v>
      </c>
      <c r="C61" s="231" t="s">
        <v>655</v>
      </c>
      <c r="D61" s="143"/>
      <c r="E61" s="31">
        <v>0</v>
      </c>
      <c r="F61" s="137">
        <f>+D61*E61</f>
        <v>0</v>
      </c>
    </row>
    <row r="62" spans="1:6" s="69" customFormat="1" x14ac:dyDescent="0.3">
      <c r="A62" s="140"/>
      <c r="B62" s="141" t="s">
        <v>346</v>
      </c>
      <c r="C62" s="231" t="s">
        <v>32</v>
      </c>
      <c r="D62" s="88">
        <f>20+50+50+70+40</f>
        <v>230</v>
      </c>
      <c r="E62" s="31">
        <v>73.8</v>
      </c>
      <c r="F62" s="36">
        <f t="shared" si="0"/>
        <v>16974</v>
      </c>
    </row>
    <row r="63" spans="1:6" x14ac:dyDescent="0.3">
      <c r="A63" s="140"/>
      <c r="B63" s="141" t="s">
        <v>347</v>
      </c>
      <c r="C63" s="231" t="s">
        <v>88</v>
      </c>
      <c r="D63" s="88">
        <v>1</v>
      </c>
      <c r="E63" s="31">
        <v>5060</v>
      </c>
      <c r="F63" s="36">
        <f t="shared" si="0"/>
        <v>5060</v>
      </c>
    </row>
    <row r="64" spans="1:6" ht="12" customHeight="1" thickBot="1" x14ac:dyDescent="0.35">
      <c r="A64" s="140"/>
      <c r="B64" s="141"/>
      <c r="C64" s="231"/>
      <c r="D64" s="88"/>
      <c r="E64" s="31">
        <v>0</v>
      </c>
      <c r="F64" s="36">
        <f t="shared" si="0"/>
        <v>0</v>
      </c>
    </row>
    <row r="65" spans="1:6" s="69" customFormat="1" ht="24" customHeight="1" thickBot="1" x14ac:dyDescent="0.35">
      <c r="A65" s="100">
        <v>5</v>
      </c>
      <c r="B65" s="126" t="s">
        <v>352</v>
      </c>
      <c r="C65" s="231"/>
      <c r="D65" s="143"/>
      <c r="E65" s="31">
        <v>0</v>
      </c>
      <c r="F65" s="139">
        <f>SUBTOTAL(9,F66:F70)</f>
        <v>18057</v>
      </c>
    </row>
    <row r="66" spans="1:6" s="69" customFormat="1" ht="12" customHeight="1" x14ac:dyDescent="0.3">
      <c r="A66" s="100"/>
      <c r="B66" s="141" t="s">
        <v>265</v>
      </c>
      <c r="C66" s="231" t="s">
        <v>32</v>
      </c>
      <c r="D66" s="88">
        <f>30+40</f>
        <v>70</v>
      </c>
      <c r="E66" s="31">
        <v>69</v>
      </c>
      <c r="F66" s="36">
        <f t="shared" si="0"/>
        <v>4830</v>
      </c>
    </row>
    <row r="67" spans="1:6" s="69" customFormat="1" ht="12" customHeight="1" x14ac:dyDescent="0.3">
      <c r="A67" s="100"/>
      <c r="B67" s="141" t="s">
        <v>355</v>
      </c>
      <c r="C67" s="231" t="s">
        <v>88</v>
      </c>
      <c r="D67" s="88">
        <v>2</v>
      </c>
      <c r="E67" s="31">
        <v>402.5</v>
      </c>
      <c r="F67" s="36">
        <f t="shared" si="0"/>
        <v>805</v>
      </c>
    </row>
    <row r="68" spans="1:6" s="69" customFormat="1" ht="12" customHeight="1" x14ac:dyDescent="0.3">
      <c r="A68" s="100"/>
      <c r="B68" s="141" t="s">
        <v>266</v>
      </c>
      <c r="C68" s="231" t="s">
        <v>32</v>
      </c>
      <c r="D68" s="88">
        <f>50+50+30+40</f>
        <v>170</v>
      </c>
      <c r="E68" s="31">
        <v>63.6</v>
      </c>
      <c r="F68" s="36">
        <f t="shared" si="0"/>
        <v>10812</v>
      </c>
    </row>
    <row r="69" spans="1:6" s="69" customFormat="1" ht="12" customHeight="1" x14ac:dyDescent="0.3">
      <c r="A69" s="100"/>
      <c r="B69" s="141" t="s">
        <v>355</v>
      </c>
      <c r="C69" s="232" t="s">
        <v>88</v>
      </c>
      <c r="D69" s="88">
        <v>4</v>
      </c>
      <c r="E69" s="31">
        <v>402.5</v>
      </c>
      <c r="F69" s="36">
        <f t="shared" si="0"/>
        <v>1610</v>
      </c>
    </row>
    <row r="70" spans="1:6" s="69" customFormat="1" ht="12" customHeight="1" thickBot="1" x14ac:dyDescent="0.35">
      <c r="A70" s="100"/>
      <c r="B70" s="141"/>
      <c r="C70" s="232"/>
      <c r="D70" s="88"/>
      <c r="E70" s="31">
        <v>0</v>
      </c>
      <c r="F70" s="89">
        <f>+D70*E70</f>
        <v>0</v>
      </c>
    </row>
    <row r="71" spans="1:6" s="69" customFormat="1" ht="24" customHeight="1" thickBot="1" x14ac:dyDescent="0.35">
      <c r="A71" s="100">
        <v>6</v>
      </c>
      <c r="B71" s="126" t="s">
        <v>267</v>
      </c>
      <c r="C71" s="233"/>
      <c r="D71" s="143"/>
      <c r="E71" s="31">
        <v>0</v>
      </c>
      <c r="F71" s="139">
        <f>SUBTOTAL(9,F72:F75)</f>
        <v>9775</v>
      </c>
    </row>
    <row r="72" spans="1:6" s="69" customFormat="1" ht="12" customHeight="1" x14ac:dyDescent="0.3">
      <c r="A72" s="149"/>
      <c r="B72" s="141" t="s">
        <v>333</v>
      </c>
      <c r="C72" s="231" t="s">
        <v>88</v>
      </c>
      <c r="D72" s="88">
        <v>1</v>
      </c>
      <c r="E72" s="31">
        <v>1725</v>
      </c>
      <c r="F72" s="36">
        <f t="shared" ref="F72:F75" si="2">+D72*E72</f>
        <v>1725</v>
      </c>
    </row>
    <row r="73" spans="1:6" s="69" customFormat="1" ht="12" customHeight="1" x14ac:dyDescent="0.3">
      <c r="A73" s="149"/>
      <c r="B73" s="141" t="s">
        <v>353</v>
      </c>
      <c r="C73" s="231" t="s">
        <v>32</v>
      </c>
      <c r="D73" s="88">
        <f>60+15+15+50</f>
        <v>140</v>
      </c>
      <c r="E73" s="31">
        <v>57.5</v>
      </c>
      <c r="F73" s="36">
        <f t="shared" si="2"/>
        <v>8050</v>
      </c>
    </row>
    <row r="74" spans="1:6" s="69" customFormat="1" ht="12" customHeight="1" x14ac:dyDescent="0.3">
      <c r="A74" s="149"/>
      <c r="B74" s="141" t="s">
        <v>354</v>
      </c>
      <c r="C74" s="231" t="s">
        <v>655</v>
      </c>
      <c r="D74" s="88"/>
      <c r="E74" s="31">
        <v>0</v>
      </c>
      <c r="F74" s="36">
        <f t="shared" si="2"/>
        <v>0</v>
      </c>
    </row>
    <row r="75" spans="1:6" s="69" customFormat="1" ht="12" customHeight="1" thickBot="1" x14ac:dyDescent="0.35">
      <c r="A75" s="149"/>
      <c r="B75" s="141"/>
      <c r="C75" s="231"/>
      <c r="D75" s="88"/>
      <c r="E75" s="31">
        <v>0</v>
      </c>
      <c r="F75" s="36">
        <f t="shared" si="2"/>
        <v>0</v>
      </c>
    </row>
    <row r="76" spans="1:6" s="69" customFormat="1" ht="24" customHeight="1" thickBot="1" x14ac:dyDescent="0.35">
      <c r="A76" s="100">
        <v>7</v>
      </c>
      <c r="B76" s="126" t="s">
        <v>268</v>
      </c>
      <c r="C76" s="231"/>
      <c r="D76" s="143"/>
      <c r="E76" s="31">
        <v>0</v>
      </c>
      <c r="F76" s="139">
        <f>SUBTOTAL(9,F77:F80)</f>
        <v>0</v>
      </c>
    </row>
    <row r="77" spans="1:6" s="69" customFormat="1" ht="12" customHeight="1" x14ac:dyDescent="0.3">
      <c r="A77" s="100"/>
      <c r="B77" s="141" t="s">
        <v>334</v>
      </c>
      <c r="C77" s="231" t="s">
        <v>729</v>
      </c>
      <c r="D77" s="88"/>
      <c r="E77" s="31"/>
      <c r="F77" s="36"/>
    </row>
    <row r="78" spans="1:6" s="69" customFormat="1" ht="12" customHeight="1" x14ac:dyDescent="0.3">
      <c r="A78" s="100"/>
      <c r="B78" s="141" t="s">
        <v>269</v>
      </c>
      <c r="C78" s="231" t="s">
        <v>729</v>
      </c>
      <c r="D78" s="88"/>
      <c r="E78" s="31"/>
      <c r="F78" s="36"/>
    </row>
    <row r="79" spans="1:6" s="69" customFormat="1" ht="12" customHeight="1" x14ac:dyDescent="0.3">
      <c r="A79" s="100"/>
      <c r="B79" s="141" t="s">
        <v>354</v>
      </c>
      <c r="C79" s="231" t="s">
        <v>729</v>
      </c>
      <c r="D79" s="88"/>
      <c r="E79" s="31"/>
      <c r="F79" s="36">
        <f t="shared" ref="F79:F80" si="3">+D79*E79</f>
        <v>0</v>
      </c>
    </row>
    <row r="80" spans="1:6" s="69" customFormat="1" ht="12" customHeight="1" thickBot="1" x14ac:dyDescent="0.35">
      <c r="A80" s="100"/>
      <c r="B80" s="126"/>
      <c r="C80" s="232"/>
      <c r="D80" s="88"/>
      <c r="E80" s="31">
        <v>0</v>
      </c>
      <c r="F80" s="36">
        <f t="shared" si="3"/>
        <v>0</v>
      </c>
    </row>
    <row r="81" spans="1:6" s="69" customFormat="1" ht="24" customHeight="1" thickBot="1" x14ac:dyDescent="0.35">
      <c r="A81" s="100">
        <v>8</v>
      </c>
      <c r="B81" s="126" t="s">
        <v>270</v>
      </c>
      <c r="C81" s="233"/>
      <c r="D81" s="143"/>
      <c r="E81" s="31">
        <v>0</v>
      </c>
      <c r="F81" s="139">
        <f>SUBTOTAL(9,F82:F84)</f>
        <v>4600</v>
      </c>
    </row>
    <row r="82" spans="1:6" s="69" customFormat="1" ht="12" customHeight="1" x14ac:dyDescent="0.3">
      <c r="A82" s="149"/>
      <c r="B82" s="141" t="s">
        <v>271</v>
      </c>
      <c r="C82" s="231" t="s">
        <v>32</v>
      </c>
      <c r="D82" s="88">
        <v>55</v>
      </c>
      <c r="E82" s="31">
        <v>69</v>
      </c>
      <c r="F82" s="36">
        <f t="shared" si="0"/>
        <v>3795</v>
      </c>
    </row>
    <row r="83" spans="1:6" s="69" customFormat="1" ht="12" customHeight="1" x14ac:dyDescent="0.3">
      <c r="A83" s="149"/>
      <c r="B83" s="141" t="s">
        <v>354</v>
      </c>
      <c r="C83" s="231" t="s">
        <v>88</v>
      </c>
      <c r="D83" s="88">
        <v>2</v>
      </c>
      <c r="E83" s="31">
        <v>402.5</v>
      </c>
      <c r="F83" s="36">
        <f t="shared" si="0"/>
        <v>805</v>
      </c>
    </row>
    <row r="84" spans="1:6" s="69" customFormat="1" ht="12" customHeight="1" thickBot="1" x14ac:dyDescent="0.35">
      <c r="A84" s="149"/>
      <c r="B84" s="141"/>
      <c r="C84" s="231"/>
      <c r="D84" s="88"/>
      <c r="E84" s="31">
        <v>0</v>
      </c>
      <c r="F84" s="36">
        <f t="shared" si="0"/>
        <v>0</v>
      </c>
    </row>
    <row r="85" spans="1:6" s="69" customFormat="1" ht="24" customHeight="1" thickBot="1" x14ac:dyDescent="0.35">
      <c r="A85" s="94">
        <v>9</v>
      </c>
      <c r="B85" s="150" t="s">
        <v>253</v>
      </c>
      <c r="C85" s="232"/>
      <c r="D85" s="216"/>
      <c r="E85" s="217">
        <v>0</v>
      </c>
      <c r="F85" s="139">
        <f>SUBTOTAL(9,F86:F88)</f>
        <v>0</v>
      </c>
    </row>
    <row r="86" spans="1:6" s="69" customFormat="1" ht="12" customHeight="1" x14ac:dyDescent="0.3">
      <c r="A86" s="100"/>
      <c r="B86" s="141" t="s">
        <v>272</v>
      </c>
      <c r="C86" s="232" t="s">
        <v>652</v>
      </c>
      <c r="D86" s="151"/>
      <c r="E86" s="146">
        <v>0</v>
      </c>
      <c r="F86" s="109"/>
    </row>
    <row r="87" spans="1:6" s="69" customFormat="1" ht="12" customHeight="1" x14ac:dyDescent="0.3">
      <c r="A87" s="100"/>
      <c r="B87" s="141" t="s">
        <v>355</v>
      </c>
      <c r="C87" s="232" t="s">
        <v>652</v>
      </c>
      <c r="D87" s="151"/>
      <c r="E87" s="146">
        <v>0</v>
      </c>
      <c r="F87" s="109">
        <f t="shared" si="0"/>
        <v>0</v>
      </c>
    </row>
    <row r="88" spans="1:6" s="69" customFormat="1" ht="12" customHeight="1" thickBot="1" x14ac:dyDescent="0.35">
      <c r="A88" s="39"/>
      <c r="B88" s="106"/>
      <c r="C88" s="38"/>
      <c r="D88" s="153"/>
      <c r="E88" s="146">
        <v>0</v>
      </c>
      <c r="F88" s="109">
        <f t="shared" ref="F88" si="4">+D88*E88</f>
        <v>0</v>
      </c>
    </row>
    <row r="89" spans="1:6" s="69" customFormat="1" ht="24" customHeight="1" thickBot="1" x14ac:dyDescent="0.35">
      <c r="A89" s="39">
        <v>10</v>
      </c>
      <c r="B89" s="150" t="s">
        <v>261</v>
      </c>
      <c r="C89" s="35"/>
      <c r="D89" s="154"/>
      <c r="E89" s="217">
        <v>0</v>
      </c>
      <c r="F89" s="139">
        <f>SUBTOTAL(9,F90:F91)</f>
        <v>12950</v>
      </c>
    </row>
    <row r="90" spans="1:6" ht="12" customHeight="1" x14ac:dyDescent="0.3">
      <c r="A90" s="39"/>
      <c r="B90" s="365" t="s">
        <v>730</v>
      </c>
      <c r="C90" s="101" t="s">
        <v>15</v>
      </c>
      <c r="D90" s="230">
        <v>250</v>
      </c>
      <c r="E90" s="226">
        <v>51.8</v>
      </c>
      <c r="F90" s="99">
        <f>+D90*E90</f>
        <v>12950</v>
      </c>
    </row>
    <row r="91" spans="1:6" ht="12" customHeight="1" x14ac:dyDescent="0.3">
      <c r="A91" s="39"/>
      <c r="B91" s="28"/>
      <c r="C91" s="35"/>
      <c r="D91" s="145"/>
      <c r="E91" s="146">
        <v>0</v>
      </c>
      <c r="F91" s="109">
        <f t="shared" ref="F91" si="5">+D91*E91</f>
        <v>0</v>
      </c>
    </row>
    <row r="92" spans="1:6" ht="12" customHeight="1" thickBot="1" x14ac:dyDescent="0.35">
      <c r="A92" s="129"/>
      <c r="B92" s="128"/>
      <c r="C92" s="42"/>
      <c r="D92" s="30"/>
      <c r="E92" s="147"/>
      <c r="F92" s="36"/>
    </row>
    <row r="93" spans="1:6" ht="13.2" thickTop="1" thickBot="1" x14ac:dyDescent="0.35">
      <c r="A93" s="53"/>
      <c r="B93" s="54"/>
      <c r="C93" s="55"/>
      <c r="D93" s="56"/>
      <c r="E93" s="31"/>
      <c r="F93" s="57"/>
    </row>
    <row r="94" spans="1:6" s="69" customFormat="1" ht="15" customHeight="1" thickBot="1" x14ac:dyDescent="0.35">
      <c r="A94" s="53"/>
      <c r="B94" s="58" t="s">
        <v>252</v>
      </c>
      <c r="C94" s="59"/>
      <c r="D94" s="135"/>
      <c r="E94" s="61"/>
      <c r="F94" s="62">
        <f>SUBTOTAL(9,F4:F92)</f>
        <v>164091</v>
      </c>
    </row>
    <row r="95" spans="1:6" s="69" customFormat="1" ht="15" customHeight="1" thickBot="1" x14ac:dyDescent="0.35">
      <c r="A95" s="53"/>
      <c r="B95" s="58"/>
      <c r="C95" s="59"/>
      <c r="D95" s="135"/>
      <c r="E95" s="61"/>
      <c r="F95" s="63"/>
    </row>
    <row r="96" spans="1:6" s="69" customFormat="1" ht="15" customHeight="1" thickBot="1" x14ac:dyDescent="0.35">
      <c r="A96" s="53"/>
      <c r="B96" s="58" t="s">
        <v>393</v>
      </c>
      <c r="C96" s="59"/>
      <c r="D96" s="135"/>
      <c r="E96" s="61"/>
      <c r="F96" s="62">
        <f>+F94*0.2</f>
        <v>32818.200000000004</v>
      </c>
    </row>
    <row r="97" spans="1:6" s="69" customFormat="1" ht="15" customHeight="1" thickBot="1" x14ac:dyDescent="0.35">
      <c r="A97" s="53"/>
      <c r="B97" s="58"/>
      <c r="C97" s="59"/>
      <c r="D97" s="135"/>
      <c r="E97" s="61"/>
      <c r="F97" s="63"/>
    </row>
    <row r="98" spans="1:6" s="69" customFormat="1" ht="15" customHeight="1" thickBot="1" x14ac:dyDescent="0.35">
      <c r="A98" s="64"/>
      <c r="B98" s="65" t="s">
        <v>12</v>
      </c>
      <c r="C98" s="66"/>
      <c r="D98" s="148"/>
      <c r="E98" s="68"/>
      <c r="F98" s="62">
        <f>+F94+F96</f>
        <v>196909.2</v>
      </c>
    </row>
  </sheetData>
  <mergeCells count="4">
    <mergeCell ref="B1:B2"/>
    <mergeCell ref="D2:F2"/>
    <mergeCell ref="A3:B3"/>
    <mergeCell ref="D1:F1"/>
  </mergeCells>
  <phoneticPr fontId="25" type="noConversion"/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  <rowBreaks count="1" manualBreakCount="1">
    <brk id="98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F64"/>
  <sheetViews>
    <sheetView showZeros="0" view="pageBreakPreview" zoomScale="115" zoomScaleNormal="120" zoomScaleSheetLayoutView="115" workbookViewId="0">
      <pane xSplit="3" ySplit="3" topLeftCell="D4" activePane="bottomRight" state="frozen"/>
      <selection activeCell="J21" sqref="J21"/>
      <selection pane="topRight" activeCell="J21" sqref="J21"/>
      <selection pane="bottomLeft" activeCell="J21" sqref="J21"/>
      <selection pane="bottomRight" activeCell="H59" sqref="H59"/>
    </sheetView>
  </sheetViews>
  <sheetFormatPr baseColWidth="10" defaultRowHeight="12" x14ac:dyDescent="0.3"/>
  <cols>
    <col min="1" max="1" width="4.6640625" style="69" customWidth="1"/>
    <col min="2" max="2" width="40.88671875" style="70" customWidth="1"/>
    <col min="3" max="3" width="7.33203125" style="69" customWidth="1"/>
    <col min="4" max="4" width="7.5546875" style="70" customWidth="1"/>
    <col min="5" max="6" width="15.44140625" style="70" customWidth="1"/>
    <col min="7" max="239" width="11.44140625" style="70"/>
    <col min="240" max="240" width="7.109375" style="70" customWidth="1"/>
    <col min="241" max="241" width="76.33203125" style="70" customWidth="1"/>
    <col min="242" max="242" width="37.109375" style="70" customWidth="1"/>
    <col min="243" max="495" width="11.44140625" style="70"/>
    <col min="496" max="496" width="7.109375" style="70" customWidth="1"/>
    <col min="497" max="497" width="76.33203125" style="70" customWidth="1"/>
    <col min="498" max="498" width="37.109375" style="70" customWidth="1"/>
    <col min="499" max="751" width="11.44140625" style="70"/>
    <col min="752" max="752" width="7.109375" style="70" customWidth="1"/>
    <col min="753" max="753" width="76.33203125" style="70" customWidth="1"/>
    <col min="754" max="754" width="37.109375" style="70" customWidth="1"/>
    <col min="755" max="1007" width="11.44140625" style="70"/>
    <col min="1008" max="1008" width="7.109375" style="70" customWidth="1"/>
    <col min="1009" max="1009" width="76.33203125" style="70" customWidth="1"/>
    <col min="1010" max="1010" width="37.109375" style="70" customWidth="1"/>
    <col min="1011" max="1263" width="11.44140625" style="70"/>
    <col min="1264" max="1264" width="7.109375" style="70" customWidth="1"/>
    <col min="1265" max="1265" width="76.33203125" style="70" customWidth="1"/>
    <col min="1266" max="1266" width="37.109375" style="70" customWidth="1"/>
    <col min="1267" max="1519" width="11.44140625" style="70"/>
    <col min="1520" max="1520" width="7.109375" style="70" customWidth="1"/>
    <col min="1521" max="1521" width="76.33203125" style="70" customWidth="1"/>
    <col min="1522" max="1522" width="37.109375" style="70" customWidth="1"/>
    <col min="1523" max="1775" width="11.44140625" style="70"/>
    <col min="1776" max="1776" width="7.109375" style="70" customWidth="1"/>
    <col min="1777" max="1777" width="76.33203125" style="70" customWidth="1"/>
    <col min="1778" max="1778" width="37.109375" style="70" customWidth="1"/>
    <col min="1779" max="2031" width="11.44140625" style="70"/>
    <col min="2032" max="2032" width="7.109375" style="70" customWidth="1"/>
    <col min="2033" max="2033" width="76.33203125" style="70" customWidth="1"/>
    <col min="2034" max="2034" width="37.109375" style="70" customWidth="1"/>
    <col min="2035" max="2287" width="11.44140625" style="70"/>
    <col min="2288" max="2288" width="7.109375" style="70" customWidth="1"/>
    <col min="2289" max="2289" width="76.33203125" style="70" customWidth="1"/>
    <col min="2290" max="2290" width="37.109375" style="70" customWidth="1"/>
    <col min="2291" max="2543" width="11.44140625" style="70"/>
    <col min="2544" max="2544" width="7.109375" style="70" customWidth="1"/>
    <col min="2545" max="2545" width="76.33203125" style="70" customWidth="1"/>
    <col min="2546" max="2546" width="37.109375" style="70" customWidth="1"/>
    <col min="2547" max="2799" width="11.44140625" style="70"/>
    <col min="2800" max="2800" width="7.109375" style="70" customWidth="1"/>
    <col min="2801" max="2801" width="76.33203125" style="70" customWidth="1"/>
    <col min="2802" max="2802" width="37.109375" style="70" customWidth="1"/>
    <col min="2803" max="3055" width="11.44140625" style="70"/>
    <col min="3056" max="3056" width="7.109375" style="70" customWidth="1"/>
    <col min="3057" max="3057" width="76.33203125" style="70" customWidth="1"/>
    <col min="3058" max="3058" width="37.109375" style="70" customWidth="1"/>
    <col min="3059" max="3311" width="11.44140625" style="70"/>
    <col min="3312" max="3312" width="7.109375" style="70" customWidth="1"/>
    <col min="3313" max="3313" width="76.33203125" style="70" customWidth="1"/>
    <col min="3314" max="3314" width="37.109375" style="70" customWidth="1"/>
    <col min="3315" max="3567" width="11.44140625" style="70"/>
    <col min="3568" max="3568" width="7.109375" style="70" customWidth="1"/>
    <col min="3569" max="3569" width="76.33203125" style="70" customWidth="1"/>
    <col min="3570" max="3570" width="37.109375" style="70" customWidth="1"/>
    <col min="3571" max="3823" width="11.44140625" style="70"/>
    <col min="3824" max="3824" width="7.109375" style="70" customWidth="1"/>
    <col min="3825" max="3825" width="76.33203125" style="70" customWidth="1"/>
    <col min="3826" max="3826" width="37.109375" style="70" customWidth="1"/>
    <col min="3827" max="4079" width="11.44140625" style="70"/>
    <col min="4080" max="4080" width="7.109375" style="70" customWidth="1"/>
    <col min="4081" max="4081" width="76.33203125" style="70" customWidth="1"/>
    <col min="4082" max="4082" width="37.109375" style="70" customWidth="1"/>
    <col min="4083" max="4335" width="11.44140625" style="70"/>
    <col min="4336" max="4336" width="7.109375" style="70" customWidth="1"/>
    <col min="4337" max="4337" width="76.33203125" style="70" customWidth="1"/>
    <col min="4338" max="4338" width="37.109375" style="70" customWidth="1"/>
    <col min="4339" max="4591" width="11.44140625" style="70"/>
    <col min="4592" max="4592" width="7.109375" style="70" customWidth="1"/>
    <col min="4593" max="4593" width="76.33203125" style="70" customWidth="1"/>
    <col min="4594" max="4594" width="37.109375" style="70" customWidth="1"/>
    <col min="4595" max="4847" width="11.44140625" style="70"/>
    <col min="4848" max="4848" width="7.109375" style="70" customWidth="1"/>
    <col min="4849" max="4849" width="76.33203125" style="70" customWidth="1"/>
    <col min="4850" max="4850" width="37.109375" style="70" customWidth="1"/>
    <col min="4851" max="5103" width="11.44140625" style="70"/>
    <col min="5104" max="5104" width="7.109375" style="70" customWidth="1"/>
    <col min="5105" max="5105" width="76.33203125" style="70" customWidth="1"/>
    <col min="5106" max="5106" width="37.109375" style="70" customWidth="1"/>
    <col min="5107" max="5359" width="11.44140625" style="70"/>
    <col min="5360" max="5360" width="7.109375" style="70" customWidth="1"/>
    <col min="5361" max="5361" width="76.33203125" style="70" customWidth="1"/>
    <col min="5362" max="5362" width="37.109375" style="70" customWidth="1"/>
    <col min="5363" max="5615" width="11.44140625" style="70"/>
    <col min="5616" max="5616" width="7.109375" style="70" customWidth="1"/>
    <col min="5617" max="5617" width="76.33203125" style="70" customWidth="1"/>
    <col min="5618" max="5618" width="37.109375" style="70" customWidth="1"/>
    <col min="5619" max="5871" width="11.44140625" style="70"/>
    <col min="5872" max="5872" width="7.109375" style="70" customWidth="1"/>
    <col min="5873" max="5873" width="76.33203125" style="70" customWidth="1"/>
    <col min="5874" max="5874" width="37.109375" style="70" customWidth="1"/>
    <col min="5875" max="6127" width="11.44140625" style="70"/>
    <col min="6128" max="6128" width="7.109375" style="70" customWidth="1"/>
    <col min="6129" max="6129" width="76.33203125" style="70" customWidth="1"/>
    <col min="6130" max="6130" width="37.109375" style="70" customWidth="1"/>
    <col min="6131" max="6383" width="11.44140625" style="70"/>
    <col min="6384" max="6384" width="7.109375" style="70" customWidth="1"/>
    <col min="6385" max="6385" width="76.33203125" style="70" customWidth="1"/>
    <col min="6386" max="6386" width="37.109375" style="70" customWidth="1"/>
    <col min="6387" max="6639" width="11.44140625" style="70"/>
    <col min="6640" max="6640" width="7.109375" style="70" customWidth="1"/>
    <col min="6641" max="6641" width="76.33203125" style="70" customWidth="1"/>
    <col min="6642" max="6642" width="37.109375" style="70" customWidth="1"/>
    <col min="6643" max="6895" width="11.44140625" style="70"/>
    <col min="6896" max="6896" width="7.109375" style="70" customWidth="1"/>
    <col min="6897" max="6897" width="76.33203125" style="70" customWidth="1"/>
    <col min="6898" max="6898" width="37.109375" style="70" customWidth="1"/>
    <col min="6899" max="7151" width="11.44140625" style="70"/>
    <col min="7152" max="7152" width="7.109375" style="70" customWidth="1"/>
    <col min="7153" max="7153" width="76.33203125" style="70" customWidth="1"/>
    <col min="7154" max="7154" width="37.109375" style="70" customWidth="1"/>
    <col min="7155" max="7407" width="11.44140625" style="70"/>
    <col min="7408" max="7408" width="7.109375" style="70" customWidth="1"/>
    <col min="7409" max="7409" width="76.33203125" style="70" customWidth="1"/>
    <col min="7410" max="7410" width="37.109375" style="70" customWidth="1"/>
    <col min="7411" max="7663" width="11.44140625" style="70"/>
    <col min="7664" max="7664" width="7.109375" style="70" customWidth="1"/>
    <col min="7665" max="7665" width="76.33203125" style="70" customWidth="1"/>
    <col min="7666" max="7666" width="37.109375" style="70" customWidth="1"/>
    <col min="7667" max="7919" width="11.44140625" style="70"/>
    <col min="7920" max="7920" width="7.109375" style="70" customWidth="1"/>
    <col min="7921" max="7921" width="76.33203125" style="70" customWidth="1"/>
    <col min="7922" max="7922" width="37.109375" style="70" customWidth="1"/>
    <col min="7923" max="8175" width="11.44140625" style="70"/>
    <col min="8176" max="8176" width="7.109375" style="70" customWidth="1"/>
    <col min="8177" max="8177" width="76.33203125" style="70" customWidth="1"/>
    <col min="8178" max="8178" width="37.109375" style="70" customWidth="1"/>
    <col min="8179" max="8431" width="11.44140625" style="70"/>
    <col min="8432" max="8432" width="7.109375" style="70" customWidth="1"/>
    <col min="8433" max="8433" width="76.33203125" style="70" customWidth="1"/>
    <col min="8434" max="8434" width="37.109375" style="70" customWidth="1"/>
    <col min="8435" max="8687" width="11.44140625" style="70"/>
    <col min="8688" max="8688" width="7.109375" style="70" customWidth="1"/>
    <col min="8689" max="8689" width="76.33203125" style="70" customWidth="1"/>
    <col min="8690" max="8690" width="37.109375" style="70" customWidth="1"/>
    <col min="8691" max="8943" width="11.44140625" style="70"/>
    <col min="8944" max="8944" width="7.109375" style="70" customWidth="1"/>
    <col min="8945" max="8945" width="76.33203125" style="70" customWidth="1"/>
    <col min="8946" max="8946" width="37.109375" style="70" customWidth="1"/>
    <col min="8947" max="9199" width="11.44140625" style="70"/>
    <col min="9200" max="9200" width="7.109375" style="70" customWidth="1"/>
    <col min="9201" max="9201" width="76.33203125" style="70" customWidth="1"/>
    <col min="9202" max="9202" width="37.109375" style="70" customWidth="1"/>
    <col min="9203" max="9455" width="11.44140625" style="70"/>
    <col min="9456" max="9456" width="7.109375" style="70" customWidth="1"/>
    <col min="9457" max="9457" width="76.33203125" style="70" customWidth="1"/>
    <col min="9458" max="9458" width="37.109375" style="70" customWidth="1"/>
    <col min="9459" max="9711" width="11.44140625" style="70"/>
    <col min="9712" max="9712" width="7.109375" style="70" customWidth="1"/>
    <col min="9713" max="9713" width="76.33203125" style="70" customWidth="1"/>
    <col min="9714" max="9714" width="37.109375" style="70" customWidth="1"/>
    <col min="9715" max="9967" width="11.44140625" style="70"/>
    <col min="9968" max="9968" width="7.109375" style="70" customWidth="1"/>
    <col min="9969" max="9969" width="76.33203125" style="70" customWidth="1"/>
    <col min="9970" max="9970" width="37.109375" style="70" customWidth="1"/>
    <col min="9971" max="10223" width="11.44140625" style="70"/>
    <col min="10224" max="10224" width="7.109375" style="70" customWidth="1"/>
    <col min="10225" max="10225" width="76.33203125" style="70" customWidth="1"/>
    <col min="10226" max="10226" width="37.109375" style="70" customWidth="1"/>
    <col min="10227" max="10479" width="11.44140625" style="70"/>
    <col min="10480" max="10480" width="7.109375" style="70" customWidth="1"/>
    <col min="10481" max="10481" width="76.33203125" style="70" customWidth="1"/>
    <col min="10482" max="10482" width="37.109375" style="70" customWidth="1"/>
    <col min="10483" max="10735" width="11.44140625" style="70"/>
    <col min="10736" max="10736" width="7.109375" style="70" customWidth="1"/>
    <col min="10737" max="10737" width="76.33203125" style="70" customWidth="1"/>
    <col min="10738" max="10738" width="37.109375" style="70" customWidth="1"/>
    <col min="10739" max="10991" width="11.44140625" style="70"/>
    <col min="10992" max="10992" width="7.109375" style="70" customWidth="1"/>
    <col min="10993" max="10993" width="76.33203125" style="70" customWidth="1"/>
    <col min="10994" max="10994" width="37.109375" style="70" customWidth="1"/>
    <col min="10995" max="11247" width="11.44140625" style="70"/>
    <col min="11248" max="11248" width="7.109375" style="70" customWidth="1"/>
    <col min="11249" max="11249" width="76.33203125" style="70" customWidth="1"/>
    <col min="11250" max="11250" width="37.109375" style="70" customWidth="1"/>
    <col min="11251" max="11503" width="11.44140625" style="70"/>
    <col min="11504" max="11504" width="7.109375" style="70" customWidth="1"/>
    <col min="11505" max="11505" width="76.33203125" style="70" customWidth="1"/>
    <col min="11506" max="11506" width="37.109375" style="70" customWidth="1"/>
    <col min="11507" max="11759" width="11.44140625" style="70"/>
    <col min="11760" max="11760" width="7.109375" style="70" customWidth="1"/>
    <col min="11761" max="11761" width="76.33203125" style="70" customWidth="1"/>
    <col min="11762" max="11762" width="37.109375" style="70" customWidth="1"/>
    <col min="11763" max="12015" width="11.44140625" style="70"/>
    <col min="12016" max="12016" width="7.109375" style="70" customWidth="1"/>
    <col min="12017" max="12017" width="76.33203125" style="70" customWidth="1"/>
    <col min="12018" max="12018" width="37.109375" style="70" customWidth="1"/>
    <col min="12019" max="12271" width="11.44140625" style="70"/>
    <col min="12272" max="12272" width="7.109375" style="70" customWidth="1"/>
    <col min="12273" max="12273" width="76.33203125" style="70" customWidth="1"/>
    <col min="12274" max="12274" width="37.109375" style="70" customWidth="1"/>
    <col min="12275" max="12527" width="11.44140625" style="70"/>
    <col min="12528" max="12528" width="7.109375" style="70" customWidth="1"/>
    <col min="12529" max="12529" width="76.33203125" style="70" customWidth="1"/>
    <col min="12530" max="12530" width="37.109375" style="70" customWidth="1"/>
    <col min="12531" max="12783" width="11.44140625" style="70"/>
    <col min="12784" max="12784" width="7.109375" style="70" customWidth="1"/>
    <col min="12785" max="12785" width="76.33203125" style="70" customWidth="1"/>
    <col min="12786" max="12786" width="37.109375" style="70" customWidth="1"/>
    <col min="12787" max="13039" width="11.44140625" style="70"/>
    <col min="13040" max="13040" width="7.109375" style="70" customWidth="1"/>
    <col min="13041" max="13041" width="76.33203125" style="70" customWidth="1"/>
    <col min="13042" max="13042" width="37.109375" style="70" customWidth="1"/>
    <col min="13043" max="13295" width="11.44140625" style="70"/>
    <col min="13296" max="13296" width="7.109375" style="70" customWidth="1"/>
    <col min="13297" max="13297" width="76.33203125" style="70" customWidth="1"/>
    <col min="13298" max="13298" width="37.109375" style="70" customWidth="1"/>
    <col min="13299" max="13551" width="11.44140625" style="70"/>
    <col min="13552" max="13552" width="7.109375" style="70" customWidth="1"/>
    <col min="13553" max="13553" width="76.33203125" style="70" customWidth="1"/>
    <col min="13554" max="13554" width="37.109375" style="70" customWidth="1"/>
    <col min="13555" max="13807" width="11.44140625" style="70"/>
    <col min="13808" max="13808" width="7.109375" style="70" customWidth="1"/>
    <col min="13809" max="13809" width="76.33203125" style="70" customWidth="1"/>
    <col min="13810" max="13810" width="37.109375" style="70" customWidth="1"/>
    <col min="13811" max="14063" width="11.44140625" style="70"/>
    <col min="14064" max="14064" width="7.109375" style="70" customWidth="1"/>
    <col min="14065" max="14065" width="76.33203125" style="70" customWidth="1"/>
    <col min="14066" max="14066" width="37.109375" style="70" customWidth="1"/>
    <col min="14067" max="14319" width="11.44140625" style="70"/>
    <col min="14320" max="14320" width="7.109375" style="70" customWidth="1"/>
    <col min="14321" max="14321" width="76.33203125" style="70" customWidth="1"/>
    <col min="14322" max="14322" width="37.109375" style="70" customWidth="1"/>
    <col min="14323" max="14575" width="11.44140625" style="70"/>
    <col min="14576" max="14576" width="7.109375" style="70" customWidth="1"/>
    <col min="14577" max="14577" width="76.33203125" style="70" customWidth="1"/>
    <col min="14578" max="14578" width="37.109375" style="70" customWidth="1"/>
    <col min="14579" max="14831" width="11.44140625" style="70"/>
    <col min="14832" max="14832" width="7.109375" style="70" customWidth="1"/>
    <col min="14833" max="14833" width="76.33203125" style="70" customWidth="1"/>
    <col min="14834" max="14834" width="37.109375" style="70" customWidth="1"/>
    <col min="14835" max="15087" width="11.44140625" style="70"/>
    <col min="15088" max="15088" width="7.109375" style="70" customWidth="1"/>
    <col min="15089" max="15089" width="76.33203125" style="70" customWidth="1"/>
    <col min="15090" max="15090" width="37.109375" style="70" customWidth="1"/>
    <col min="15091" max="15343" width="11.44140625" style="70"/>
    <col min="15344" max="15344" width="7.109375" style="70" customWidth="1"/>
    <col min="15345" max="15345" width="76.33203125" style="70" customWidth="1"/>
    <col min="15346" max="15346" width="37.109375" style="70" customWidth="1"/>
    <col min="15347" max="15599" width="11.44140625" style="70"/>
    <col min="15600" max="15600" width="7.109375" style="70" customWidth="1"/>
    <col min="15601" max="15601" width="76.33203125" style="70" customWidth="1"/>
    <col min="15602" max="15602" width="37.109375" style="70" customWidth="1"/>
    <col min="15603" max="15855" width="11.44140625" style="70"/>
    <col min="15856" max="15856" width="7.109375" style="70" customWidth="1"/>
    <col min="15857" max="15857" width="76.33203125" style="70" customWidth="1"/>
    <col min="15858" max="15858" width="37.109375" style="70" customWidth="1"/>
    <col min="15859" max="16111" width="11.44140625" style="70"/>
    <col min="16112" max="16112" width="7.109375" style="70" customWidth="1"/>
    <col min="16113" max="16113" width="76.33203125" style="70" customWidth="1"/>
    <col min="16114" max="16114" width="37.109375" style="70" customWidth="1"/>
    <col min="16115" max="16384" width="11.44140625" style="70"/>
  </cols>
  <sheetData>
    <row r="1" spans="1:6" s="69" customFormat="1" ht="26.25" customHeight="1" thickBot="1" x14ac:dyDescent="0.35">
      <c r="A1" s="13"/>
      <c r="B1" s="416" t="s">
        <v>471</v>
      </c>
      <c r="C1" s="347"/>
      <c r="D1" s="419" t="s">
        <v>263</v>
      </c>
      <c r="E1" s="420"/>
      <c r="F1" s="421"/>
    </row>
    <row r="2" spans="1:6" s="69" customFormat="1" ht="18" customHeight="1" thickBot="1" x14ac:dyDescent="0.35">
      <c r="A2" s="15"/>
      <c r="B2" s="417"/>
      <c r="C2" s="136"/>
      <c r="D2" s="414" t="s">
        <v>251</v>
      </c>
      <c r="E2" s="415"/>
      <c r="F2" s="418"/>
    </row>
    <row r="3" spans="1:6" s="69" customFormat="1" ht="18" customHeight="1" thickBot="1" x14ac:dyDescent="0.35">
      <c r="A3" s="414" t="s">
        <v>8</v>
      </c>
      <c r="B3" s="415"/>
      <c r="C3" s="17" t="s">
        <v>9</v>
      </c>
      <c r="D3" s="18" t="s">
        <v>28</v>
      </c>
      <c r="E3" s="19" t="s">
        <v>10</v>
      </c>
      <c r="F3" s="20" t="s">
        <v>11</v>
      </c>
    </row>
    <row r="4" spans="1:6" s="69" customFormat="1" ht="12" customHeight="1" thickBot="1" x14ac:dyDescent="0.35">
      <c r="A4" s="21"/>
      <c r="B4" s="22"/>
      <c r="C4" s="23"/>
      <c r="D4" s="24"/>
      <c r="E4" s="25"/>
      <c r="F4" s="26"/>
    </row>
    <row r="5" spans="1:6" s="69" customFormat="1" ht="24" customHeight="1" thickBot="1" x14ac:dyDescent="0.35">
      <c r="A5" s="27">
        <v>1</v>
      </c>
      <c r="B5" s="126" t="s">
        <v>337</v>
      </c>
      <c r="C5" s="225"/>
      <c r="D5" s="138"/>
      <c r="E5" s="31">
        <v>0</v>
      </c>
      <c r="F5" s="139">
        <f>SUBTOTAL(9,F6:F10)</f>
        <v>4350</v>
      </c>
    </row>
    <row r="6" spans="1:6" s="69" customFormat="1" ht="12" customHeight="1" x14ac:dyDescent="0.3">
      <c r="A6" s="140"/>
      <c r="B6" s="141" t="s">
        <v>338</v>
      </c>
      <c r="C6" s="231" t="s">
        <v>15</v>
      </c>
      <c r="D6" s="88">
        <v>1500</v>
      </c>
      <c r="E6" s="31">
        <v>2.9</v>
      </c>
      <c r="F6" s="36">
        <f t="shared" ref="F6:F55" si="0">+D6*E6</f>
        <v>4350</v>
      </c>
    </row>
    <row r="7" spans="1:6" s="69" customFormat="1" ht="30" customHeight="1" x14ac:dyDescent="0.3">
      <c r="A7" s="140"/>
      <c r="B7" s="141" t="s">
        <v>1044</v>
      </c>
      <c r="C7" s="231" t="s">
        <v>655</v>
      </c>
      <c r="D7" s="88"/>
      <c r="E7" s="31">
        <v>0</v>
      </c>
      <c r="F7" s="36">
        <f t="shared" si="0"/>
        <v>0</v>
      </c>
    </row>
    <row r="8" spans="1:6" s="69" customFormat="1" ht="12" customHeight="1" x14ac:dyDescent="0.3">
      <c r="A8" s="140"/>
      <c r="B8" s="141" t="s">
        <v>142</v>
      </c>
      <c r="C8" s="231" t="s">
        <v>655</v>
      </c>
      <c r="D8" s="88"/>
      <c r="E8" s="31">
        <v>0</v>
      </c>
      <c r="F8" s="36">
        <f t="shared" si="0"/>
        <v>0</v>
      </c>
    </row>
    <row r="9" spans="1:6" s="69" customFormat="1" ht="12" customHeight="1" x14ac:dyDescent="0.3">
      <c r="A9" s="140"/>
      <c r="B9" s="141" t="s">
        <v>339</v>
      </c>
      <c r="C9" s="231" t="s">
        <v>655</v>
      </c>
      <c r="D9" s="88"/>
      <c r="E9" s="31">
        <v>0</v>
      </c>
      <c r="F9" s="36">
        <f t="shared" si="0"/>
        <v>0</v>
      </c>
    </row>
    <row r="10" spans="1:6" s="69" customFormat="1" ht="15" customHeight="1" thickBot="1" x14ac:dyDescent="0.35">
      <c r="A10" s="140"/>
      <c r="B10" s="141"/>
      <c r="C10" s="231"/>
      <c r="D10" s="88"/>
      <c r="E10" s="31">
        <v>0</v>
      </c>
      <c r="F10" s="36">
        <f t="shared" si="0"/>
        <v>0</v>
      </c>
    </row>
    <row r="11" spans="1:6" s="69" customFormat="1" ht="24" customHeight="1" thickBot="1" x14ac:dyDescent="0.35">
      <c r="A11" s="27">
        <v>2</v>
      </c>
      <c r="B11" s="28" t="s">
        <v>340</v>
      </c>
      <c r="C11" s="225"/>
      <c r="D11" s="143"/>
      <c r="E11" s="31">
        <v>0</v>
      </c>
      <c r="F11" s="139">
        <f>SUBTOTAL(9,F12:F15)</f>
        <v>10785</v>
      </c>
    </row>
    <row r="12" spans="1:6" s="69" customFormat="1" ht="12" customHeight="1" x14ac:dyDescent="0.3">
      <c r="A12" s="140"/>
      <c r="B12" s="141" t="s">
        <v>338</v>
      </c>
      <c r="C12" s="231" t="s">
        <v>15</v>
      </c>
      <c r="D12" s="88">
        <v>1000</v>
      </c>
      <c r="E12" s="31">
        <v>6.3</v>
      </c>
      <c r="F12" s="36">
        <f t="shared" si="0"/>
        <v>6300</v>
      </c>
    </row>
    <row r="13" spans="1:6" s="69" customFormat="1" ht="12" customHeight="1" x14ac:dyDescent="0.3">
      <c r="A13" s="140"/>
      <c r="B13" s="141" t="s">
        <v>155</v>
      </c>
      <c r="C13" s="231" t="s">
        <v>88</v>
      </c>
      <c r="D13" s="88">
        <v>4</v>
      </c>
      <c r="E13" s="31">
        <v>402.5</v>
      </c>
      <c r="F13" s="36">
        <f t="shared" si="0"/>
        <v>1610</v>
      </c>
    </row>
    <row r="14" spans="1:6" s="69" customFormat="1" ht="12" customHeight="1" x14ac:dyDescent="0.3">
      <c r="A14" s="140"/>
      <c r="B14" s="141" t="s">
        <v>335</v>
      </c>
      <c r="C14" s="231" t="s">
        <v>88</v>
      </c>
      <c r="D14" s="88">
        <v>1</v>
      </c>
      <c r="E14" s="31">
        <v>2875</v>
      </c>
      <c r="F14" s="36">
        <f t="shared" si="0"/>
        <v>2875</v>
      </c>
    </row>
    <row r="15" spans="1:6" s="69" customFormat="1" ht="12" customHeight="1" thickBot="1" x14ac:dyDescent="0.35">
      <c r="A15" s="140"/>
      <c r="B15" s="141"/>
      <c r="C15" s="231"/>
      <c r="D15" s="88"/>
      <c r="E15" s="31">
        <v>0</v>
      </c>
      <c r="F15" s="36">
        <f t="shared" si="0"/>
        <v>0</v>
      </c>
    </row>
    <row r="16" spans="1:6" s="69" customFormat="1" ht="24" customHeight="1" thickBot="1" x14ac:dyDescent="0.35">
      <c r="A16" s="27">
        <v>3</v>
      </c>
      <c r="B16" s="28" t="s">
        <v>380</v>
      </c>
      <c r="C16" s="225"/>
      <c r="D16" s="143"/>
      <c r="E16" s="31">
        <v>0</v>
      </c>
      <c r="F16" s="139">
        <f>SUBTOTAL(9,F17:F22)</f>
        <v>11500</v>
      </c>
    </row>
    <row r="17" spans="1:6" s="69" customFormat="1" ht="12" customHeight="1" x14ac:dyDescent="0.3">
      <c r="A17" s="44"/>
      <c r="B17" s="37" t="s">
        <v>381</v>
      </c>
      <c r="C17" s="38"/>
      <c r="D17" s="88"/>
      <c r="E17" s="31">
        <v>0</v>
      </c>
      <c r="F17" s="36">
        <f t="shared" ref="F17:F22" si="1">+D17*E17</f>
        <v>0</v>
      </c>
    </row>
    <row r="18" spans="1:6" s="69" customFormat="1" ht="12" customHeight="1" x14ac:dyDescent="0.3">
      <c r="A18" s="140"/>
      <c r="B18" s="141" t="s">
        <v>383</v>
      </c>
      <c r="C18" s="231" t="s">
        <v>88</v>
      </c>
      <c r="D18" s="88">
        <v>1</v>
      </c>
      <c r="E18" s="31">
        <v>2875</v>
      </c>
      <c r="F18" s="36">
        <f t="shared" si="1"/>
        <v>2875</v>
      </c>
    </row>
    <row r="19" spans="1:6" s="69" customFormat="1" ht="12" customHeight="1" x14ac:dyDescent="0.3">
      <c r="A19" s="140"/>
      <c r="B19" s="141" t="s">
        <v>384</v>
      </c>
      <c r="C19" s="231" t="s">
        <v>13</v>
      </c>
      <c r="D19" s="88">
        <v>50</v>
      </c>
      <c r="E19" s="31">
        <v>172.5</v>
      </c>
      <c r="F19" s="36">
        <f t="shared" si="1"/>
        <v>8625</v>
      </c>
    </row>
    <row r="20" spans="1:6" s="69" customFormat="1" ht="12" customHeight="1" x14ac:dyDescent="0.3">
      <c r="A20" s="140"/>
      <c r="B20" s="141" t="s">
        <v>735</v>
      </c>
      <c r="C20" s="231" t="s">
        <v>655</v>
      </c>
      <c r="D20" s="88"/>
      <c r="E20" s="31">
        <v>0</v>
      </c>
      <c r="F20" s="36">
        <f t="shared" si="1"/>
        <v>0</v>
      </c>
    </row>
    <row r="21" spans="1:6" s="69" customFormat="1" ht="12" customHeight="1" x14ac:dyDescent="0.3">
      <c r="A21" s="140"/>
      <c r="B21" s="141" t="s">
        <v>382</v>
      </c>
      <c r="C21" s="231" t="s">
        <v>655</v>
      </c>
      <c r="D21" s="88"/>
      <c r="E21" s="31">
        <v>0</v>
      </c>
      <c r="F21" s="36">
        <f t="shared" si="1"/>
        <v>0</v>
      </c>
    </row>
    <row r="22" spans="1:6" s="69" customFormat="1" ht="12" customHeight="1" thickBot="1" x14ac:dyDescent="0.35">
      <c r="A22" s="140"/>
      <c r="B22" s="141"/>
      <c r="C22" s="231"/>
      <c r="D22" s="88"/>
      <c r="E22" s="31">
        <v>0</v>
      </c>
      <c r="F22" s="36">
        <f t="shared" si="1"/>
        <v>0</v>
      </c>
    </row>
    <row r="23" spans="1:6" s="69" customFormat="1" ht="24" customHeight="1" thickBot="1" x14ac:dyDescent="0.35">
      <c r="A23" s="100">
        <v>4</v>
      </c>
      <c r="B23" s="126" t="s">
        <v>341</v>
      </c>
      <c r="C23" s="231"/>
      <c r="D23" s="143"/>
      <c r="E23" s="31">
        <v>0</v>
      </c>
      <c r="F23" s="139">
        <f>SUBTOTAL(9,F24:F34)</f>
        <v>0</v>
      </c>
    </row>
    <row r="24" spans="1:6" s="69" customFormat="1" ht="12" customHeight="1" x14ac:dyDescent="0.3">
      <c r="A24" s="140"/>
      <c r="B24" s="141" t="s">
        <v>115</v>
      </c>
      <c r="C24" s="231" t="s">
        <v>88</v>
      </c>
      <c r="D24" s="88"/>
      <c r="E24" s="31">
        <v>2875</v>
      </c>
      <c r="F24" s="36">
        <f t="shared" si="0"/>
        <v>0</v>
      </c>
    </row>
    <row r="25" spans="1:6" s="69" customFormat="1" ht="12" customHeight="1" x14ac:dyDescent="0.3">
      <c r="A25" s="140"/>
      <c r="B25" s="141" t="s">
        <v>343</v>
      </c>
      <c r="C25" s="231" t="s">
        <v>88</v>
      </c>
      <c r="D25" s="88"/>
      <c r="E25" s="31">
        <v>1725</v>
      </c>
      <c r="F25" s="36">
        <f t="shared" si="0"/>
        <v>0</v>
      </c>
    </row>
    <row r="26" spans="1:6" s="69" customFormat="1" ht="12" customHeight="1" x14ac:dyDescent="0.3">
      <c r="A26" s="140"/>
      <c r="B26" s="141" t="s">
        <v>345</v>
      </c>
      <c r="C26" s="231" t="s">
        <v>88</v>
      </c>
      <c r="D26" s="88"/>
      <c r="E26" s="31">
        <v>22071</v>
      </c>
      <c r="F26" s="36">
        <f t="shared" si="0"/>
        <v>0</v>
      </c>
    </row>
    <row r="27" spans="1:6" s="69" customFormat="1" ht="12" customHeight="1" x14ac:dyDescent="0.3">
      <c r="A27" s="140"/>
      <c r="B27" s="141" t="s">
        <v>344</v>
      </c>
      <c r="C27" s="231" t="s">
        <v>655</v>
      </c>
      <c r="D27" s="88"/>
      <c r="E27" s="31">
        <v>0</v>
      </c>
      <c r="F27" s="36">
        <f t="shared" si="0"/>
        <v>0</v>
      </c>
    </row>
    <row r="28" spans="1:6" s="69" customFormat="1" x14ac:dyDescent="0.3">
      <c r="A28" s="140"/>
      <c r="B28" s="141" t="s">
        <v>356</v>
      </c>
      <c r="C28" s="231" t="s">
        <v>655</v>
      </c>
      <c r="D28" s="88"/>
      <c r="E28" s="31"/>
      <c r="F28" s="36">
        <f t="shared" si="0"/>
        <v>0</v>
      </c>
    </row>
    <row r="29" spans="1:6" ht="12" customHeight="1" x14ac:dyDescent="0.3">
      <c r="A29" s="140"/>
      <c r="B29" s="141" t="s">
        <v>357</v>
      </c>
      <c r="C29" s="231" t="s">
        <v>88</v>
      </c>
      <c r="D29" s="88"/>
      <c r="E29" s="31">
        <v>2875</v>
      </c>
      <c r="F29" s="36">
        <f t="shared" si="0"/>
        <v>0</v>
      </c>
    </row>
    <row r="30" spans="1:6" ht="12" customHeight="1" x14ac:dyDescent="0.3">
      <c r="A30" s="140"/>
      <c r="B30" s="141" t="s">
        <v>358</v>
      </c>
      <c r="C30" s="231" t="s">
        <v>88</v>
      </c>
      <c r="D30" s="88"/>
      <c r="E30" s="31">
        <v>19895</v>
      </c>
      <c r="F30" s="36">
        <f t="shared" si="0"/>
        <v>0</v>
      </c>
    </row>
    <row r="31" spans="1:6" ht="12" customHeight="1" x14ac:dyDescent="0.3">
      <c r="A31" s="140"/>
      <c r="B31" s="141" t="s">
        <v>359</v>
      </c>
      <c r="C31" s="231" t="s">
        <v>549</v>
      </c>
      <c r="D31" s="88"/>
      <c r="E31" s="31">
        <v>2875</v>
      </c>
      <c r="F31" s="36">
        <f t="shared" si="0"/>
        <v>0</v>
      </c>
    </row>
    <row r="32" spans="1:6" ht="12" customHeight="1" x14ac:dyDescent="0.3">
      <c r="A32" s="140"/>
      <c r="B32" s="141" t="s">
        <v>360</v>
      </c>
      <c r="C32" s="231" t="s">
        <v>88</v>
      </c>
      <c r="D32" s="88"/>
      <c r="E32" s="31">
        <v>6325</v>
      </c>
      <c r="F32" s="36">
        <f t="shared" si="0"/>
        <v>0</v>
      </c>
    </row>
    <row r="33" spans="1:6" ht="12" customHeight="1" x14ac:dyDescent="0.3">
      <c r="A33" s="140"/>
      <c r="B33" s="141" t="s">
        <v>361</v>
      </c>
      <c r="C33" s="231" t="s">
        <v>88</v>
      </c>
      <c r="D33" s="88"/>
      <c r="E33" s="31">
        <v>2875</v>
      </c>
      <c r="F33" s="36">
        <f t="shared" si="0"/>
        <v>0</v>
      </c>
    </row>
    <row r="34" spans="1:6" ht="12" customHeight="1" thickBot="1" x14ac:dyDescent="0.35">
      <c r="A34" s="140"/>
      <c r="B34" s="141"/>
      <c r="C34" s="231"/>
      <c r="D34" s="88"/>
      <c r="E34" s="31">
        <v>0</v>
      </c>
      <c r="F34" s="36">
        <f>+D31*E31</f>
        <v>0</v>
      </c>
    </row>
    <row r="35" spans="1:6" s="69" customFormat="1" ht="24" customHeight="1" thickBot="1" x14ac:dyDescent="0.35">
      <c r="A35" s="100">
        <v>5</v>
      </c>
      <c r="B35" s="126" t="s">
        <v>336</v>
      </c>
      <c r="C35" s="231"/>
      <c r="D35" s="143"/>
      <c r="E35" s="31">
        <v>0</v>
      </c>
      <c r="F35" s="139">
        <f>SUBTOTAL(9,F36:F40)</f>
        <v>36455</v>
      </c>
    </row>
    <row r="36" spans="1:6" s="69" customFormat="1" ht="21" customHeight="1" x14ac:dyDescent="0.3">
      <c r="A36" s="100"/>
      <c r="B36" s="141" t="s">
        <v>589</v>
      </c>
      <c r="C36" s="231" t="s">
        <v>13</v>
      </c>
      <c r="D36" s="88">
        <v>1585</v>
      </c>
      <c r="E36" s="31">
        <v>23</v>
      </c>
      <c r="F36" s="36">
        <f t="shared" si="0"/>
        <v>36455</v>
      </c>
    </row>
    <row r="37" spans="1:6" s="69" customFormat="1" ht="21" customHeight="1" x14ac:dyDescent="0.3">
      <c r="A37" s="100"/>
      <c r="B37" s="141" t="s">
        <v>588</v>
      </c>
      <c r="C37" s="231" t="s">
        <v>88</v>
      </c>
      <c r="D37" s="88"/>
      <c r="E37" s="31">
        <v>2875</v>
      </c>
      <c r="F37" s="36">
        <f t="shared" ref="F37" si="2">+D37*E37</f>
        <v>0</v>
      </c>
    </row>
    <row r="38" spans="1:6" s="69" customFormat="1" ht="12" customHeight="1" x14ac:dyDescent="0.3">
      <c r="A38" s="100"/>
      <c r="B38" s="141" t="s">
        <v>143</v>
      </c>
      <c r="C38" s="231" t="s">
        <v>655</v>
      </c>
      <c r="D38" s="88"/>
      <c r="E38" s="31">
        <v>0</v>
      </c>
      <c r="F38" s="36">
        <f t="shared" si="0"/>
        <v>0</v>
      </c>
    </row>
    <row r="39" spans="1:6" s="69" customFormat="1" ht="12" customHeight="1" x14ac:dyDescent="0.3">
      <c r="A39" s="100"/>
      <c r="B39" s="141" t="s">
        <v>144</v>
      </c>
      <c r="C39" s="231" t="s">
        <v>655</v>
      </c>
      <c r="D39" s="88"/>
      <c r="E39" s="31">
        <v>0</v>
      </c>
      <c r="F39" s="36">
        <f t="shared" si="0"/>
        <v>0</v>
      </c>
    </row>
    <row r="40" spans="1:6" s="69" customFormat="1" ht="12" customHeight="1" thickBot="1" x14ac:dyDescent="0.35">
      <c r="A40" s="100"/>
      <c r="B40" s="126"/>
      <c r="C40" s="232"/>
      <c r="D40" s="88"/>
      <c r="E40" s="31">
        <v>0</v>
      </c>
      <c r="F40" s="36">
        <f t="shared" si="0"/>
        <v>0</v>
      </c>
    </row>
    <row r="41" spans="1:6" s="69" customFormat="1" ht="24" customHeight="1" thickBot="1" x14ac:dyDescent="0.35">
      <c r="A41" s="100">
        <v>6</v>
      </c>
      <c r="B41" s="126" t="s">
        <v>342</v>
      </c>
      <c r="C41" s="233"/>
      <c r="D41" s="143"/>
      <c r="E41" s="31">
        <v>0</v>
      </c>
      <c r="F41" s="139">
        <f>SUBTOTAL(9,F42:F49)</f>
        <v>4485</v>
      </c>
    </row>
    <row r="42" spans="1:6" s="69" customFormat="1" ht="12" customHeight="1" x14ac:dyDescent="0.3">
      <c r="A42" s="149"/>
      <c r="B42" s="141" t="s">
        <v>145</v>
      </c>
      <c r="C42" s="231" t="s">
        <v>659</v>
      </c>
      <c r="D42" s="88"/>
      <c r="E42" s="31">
        <v>0</v>
      </c>
      <c r="F42" s="36"/>
    </row>
    <row r="43" spans="1:6" s="69" customFormat="1" ht="12" customHeight="1" x14ac:dyDescent="0.3">
      <c r="A43" s="149"/>
      <c r="B43" s="141" t="s">
        <v>157</v>
      </c>
      <c r="C43" s="231" t="s">
        <v>655</v>
      </c>
      <c r="D43" s="88"/>
      <c r="E43" s="31">
        <v>0</v>
      </c>
      <c r="F43" s="36">
        <f t="shared" si="0"/>
        <v>0</v>
      </c>
    </row>
    <row r="44" spans="1:6" s="69" customFormat="1" ht="12" customHeight="1" x14ac:dyDescent="0.3">
      <c r="A44" s="149"/>
      <c r="B44" s="141" t="s">
        <v>146</v>
      </c>
      <c r="C44" s="231" t="s">
        <v>655</v>
      </c>
      <c r="D44" s="88"/>
      <c r="E44" s="31">
        <v>0</v>
      </c>
      <c r="F44" s="36">
        <f t="shared" si="0"/>
        <v>0</v>
      </c>
    </row>
    <row r="45" spans="1:6" s="69" customFormat="1" ht="12" customHeight="1" x14ac:dyDescent="0.3">
      <c r="A45" s="149"/>
      <c r="B45" s="141" t="s">
        <v>147</v>
      </c>
      <c r="C45" s="231" t="s">
        <v>655</v>
      </c>
      <c r="D45" s="88"/>
      <c r="E45" s="31">
        <v>0</v>
      </c>
      <c r="F45" s="36">
        <f t="shared" si="0"/>
        <v>0</v>
      </c>
    </row>
    <row r="46" spans="1:6" s="69" customFormat="1" ht="12" customHeight="1" x14ac:dyDescent="0.3">
      <c r="A46" s="149"/>
      <c r="B46" s="141" t="s">
        <v>590</v>
      </c>
      <c r="C46" s="231" t="s">
        <v>13</v>
      </c>
      <c r="D46" s="88">
        <v>130</v>
      </c>
      <c r="E46" s="31">
        <v>34.5</v>
      </c>
      <c r="F46" s="36">
        <f t="shared" si="0"/>
        <v>4485</v>
      </c>
    </row>
    <row r="47" spans="1:6" s="69" customFormat="1" ht="12" customHeight="1" x14ac:dyDescent="0.3">
      <c r="A47" s="100"/>
      <c r="B47" s="141" t="s">
        <v>148</v>
      </c>
      <c r="C47" s="231" t="s">
        <v>659</v>
      </c>
      <c r="D47" s="88"/>
      <c r="E47" s="31">
        <v>0</v>
      </c>
      <c r="F47" s="36"/>
    </row>
    <row r="48" spans="1:6" s="69" customFormat="1" ht="12" customHeight="1" x14ac:dyDescent="0.3">
      <c r="A48" s="100"/>
      <c r="B48" s="144" t="s">
        <v>149</v>
      </c>
      <c r="C48" s="231" t="s">
        <v>659</v>
      </c>
      <c r="D48" s="88"/>
      <c r="E48" s="31">
        <v>0</v>
      </c>
      <c r="F48" s="36"/>
    </row>
    <row r="49" spans="1:6" s="69" customFormat="1" ht="12" customHeight="1" thickBot="1" x14ac:dyDescent="0.35">
      <c r="A49" s="100"/>
      <c r="B49" s="126"/>
      <c r="C49" s="232"/>
      <c r="D49" s="88"/>
      <c r="E49" s="31">
        <v>0</v>
      </c>
      <c r="F49" s="36">
        <f t="shared" si="0"/>
        <v>0</v>
      </c>
    </row>
    <row r="50" spans="1:6" s="69" customFormat="1" ht="24" customHeight="1" thickBot="1" x14ac:dyDescent="0.35">
      <c r="A50" s="94">
        <v>7</v>
      </c>
      <c r="B50" s="150" t="s">
        <v>150</v>
      </c>
      <c r="C50" s="232"/>
      <c r="D50" s="143"/>
      <c r="E50" s="31">
        <v>0</v>
      </c>
      <c r="F50" s="139">
        <f>SUBTOTAL(9,F51:F52)</f>
        <v>402.5</v>
      </c>
    </row>
    <row r="51" spans="1:6" s="69" customFormat="1" ht="12" customHeight="1" x14ac:dyDescent="0.3">
      <c r="A51" s="100"/>
      <c r="B51" s="141" t="s">
        <v>151</v>
      </c>
      <c r="C51" s="232" t="s">
        <v>88</v>
      </c>
      <c r="D51" s="88">
        <v>1</v>
      </c>
      <c r="E51" s="146">
        <v>402.5</v>
      </c>
      <c r="F51" s="109">
        <f t="shared" si="0"/>
        <v>402.5</v>
      </c>
    </row>
    <row r="52" spans="1:6" s="69" customFormat="1" ht="12" customHeight="1" thickBot="1" x14ac:dyDescent="0.35">
      <c r="A52" s="100"/>
      <c r="B52" s="141"/>
      <c r="C52" s="233"/>
      <c r="D52" s="88"/>
      <c r="E52" s="146">
        <v>0</v>
      </c>
      <c r="F52" s="109">
        <f t="shared" si="0"/>
        <v>0</v>
      </c>
    </row>
    <row r="53" spans="1:6" s="69" customFormat="1" ht="24" customHeight="1" thickBot="1" x14ac:dyDescent="0.35">
      <c r="A53" s="27">
        <v>8</v>
      </c>
      <c r="B53" s="40" t="s">
        <v>152</v>
      </c>
      <c r="C53" s="225"/>
      <c r="D53" s="152"/>
      <c r="E53" s="217">
        <v>0</v>
      </c>
      <c r="F53" s="139">
        <f>SUBTOTAL(9,F54:F55)</f>
        <v>4930.5</v>
      </c>
    </row>
    <row r="54" spans="1:6" s="69" customFormat="1" ht="12" customHeight="1" x14ac:dyDescent="0.3">
      <c r="A54" s="33"/>
      <c r="B54" s="37" t="s">
        <v>153</v>
      </c>
      <c r="C54" s="35" t="s">
        <v>13</v>
      </c>
      <c r="D54" s="153">
        <v>285</v>
      </c>
      <c r="E54" s="146">
        <v>17.3</v>
      </c>
      <c r="F54" s="109">
        <f t="shared" si="0"/>
        <v>4930.5</v>
      </c>
    </row>
    <row r="55" spans="1:6" ht="12" customHeight="1" thickBot="1" x14ac:dyDescent="0.35">
      <c r="A55" s="33"/>
      <c r="B55" s="37"/>
      <c r="C55" s="44"/>
      <c r="D55" s="153"/>
      <c r="E55" s="146">
        <v>0</v>
      </c>
      <c r="F55" s="109">
        <f t="shared" si="0"/>
        <v>0</v>
      </c>
    </row>
    <row r="56" spans="1:6" s="69" customFormat="1" ht="24" customHeight="1" thickBot="1" x14ac:dyDescent="0.35">
      <c r="A56" s="39">
        <v>9</v>
      </c>
      <c r="B56" s="28" t="s">
        <v>154</v>
      </c>
      <c r="C56" s="35" t="s">
        <v>659</v>
      </c>
      <c r="D56" s="154"/>
      <c r="E56" s="217">
        <v>0</v>
      </c>
      <c r="F56" s="139">
        <f>SUBTOTAL(9,F57:F58)</f>
        <v>0</v>
      </c>
    </row>
    <row r="57" spans="1:6" ht="12" customHeight="1" x14ac:dyDescent="0.3">
      <c r="A57" s="39"/>
      <c r="B57" s="28"/>
      <c r="C57" s="35"/>
      <c r="D57" s="145"/>
      <c r="E57" s="146">
        <v>0</v>
      </c>
      <c r="F57" s="109">
        <f>+D57*E57</f>
        <v>0</v>
      </c>
    </row>
    <row r="58" spans="1:6" ht="12" customHeight="1" thickBot="1" x14ac:dyDescent="0.35">
      <c r="A58" s="129"/>
      <c r="B58" s="128"/>
      <c r="C58" s="42"/>
      <c r="D58" s="30"/>
      <c r="E58" s="147"/>
      <c r="F58" s="36"/>
    </row>
    <row r="59" spans="1:6" ht="13.2" thickTop="1" thickBot="1" x14ac:dyDescent="0.35">
      <c r="A59" s="53"/>
      <c r="B59" s="54"/>
      <c r="C59" s="55"/>
      <c r="D59" s="56"/>
      <c r="E59" s="31"/>
      <c r="F59" s="57"/>
    </row>
    <row r="60" spans="1:6" s="69" customFormat="1" ht="27.75" customHeight="1" thickBot="1" x14ac:dyDescent="0.35">
      <c r="A60" s="53"/>
      <c r="B60" s="58" t="s">
        <v>440</v>
      </c>
      <c r="C60" s="59"/>
      <c r="D60" s="135"/>
      <c r="E60" s="61"/>
      <c r="F60" s="62">
        <f>SUBTOTAL(9,F4:F58)</f>
        <v>72908</v>
      </c>
    </row>
    <row r="61" spans="1:6" s="69" customFormat="1" ht="15" customHeight="1" thickBot="1" x14ac:dyDescent="0.35">
      <c r="A61" s="53"/>
      <c r="B61" s="58"/>
      <c r="C61" s="59"/>
      <c r="D61" s="135"/>
      <c r="E61" s="61"/>
      <c r="F61" s="63"/>
    </row>
    <row r="62" spans="1:6" s="69" customFormat="1" ht="15" customHeight="1" thickBot="1" x14ac:dyDescent="0.35">
      <c r="A62" s="53"/>
      <c r="B62" s="58" t="s">
        <v>393</v>
      </c>
      <c r="C62" s="59"/>
      <c r="D62" s="135"/>
      <c r="E62" s="61"/>
      <c r="F62" s="62">
        <f>+F60*0.2</f>
        <v>14581.6</v>
      </c>
    </row>
    <row r="63" spans="1:6" s="69" customFormat="1" ht="15" customHeight="1" thickBot="1" x14ac:dyDescent="0.35">
      <c r="A63" s="53"/>
      <c r="B63" s="58"/>
      <c r="C63" s="59"/>
      <c r="D63" s="135"/>
      <c r="E63" s="61"/>
      <c r="F63" s="63"/>
    </row>
    <row r="64" spans="1:6" s="69" customFormat="1" ht="15" customHeight="1" thickBot="1" x14ac:dyDescent="0.35">
      <c r="A64" s="64"/>
      <c r="B64" s="65" t="s">
        <v>12</v>
      </c>
      <c r="C64" s="66"/>
      <c r="D64" s="148"/>
      <c r="E64" s="68"/>
      <c r="F64" s="62">
        <f>+F60+F62</f>
        <v>87489.600000000006</v>
      </c>
    </row>
  </sheetData>
  <mergeCells count="4">
    <mergeCell ref="B1:B2"/>
    <mergeCell ref="D2:F2"/>
    <mergeCell ref="A3:B3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  <rowBreaks count="1" manualBreakCount="1">
    <brk id="6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J58"/>
  <sheetViews>
    <sheetView showZeros="0" view="pageBreakPreview" zoomScale="115" zoomScaleNormal="120" zoomScaleSheetLayoutView="115" workbookViewId="0">
      <pane xSplit="3" ySplit="3" topLeftCell="D40" activePane="bottomRight" state="frozen"/>
      <selection activeCell="J21" sqref="J21"/>
      <selection pane="topRight" activeCell="J21" sqref="J21"/>
      <selection pane="bottomLeft" activeCell="J21" sqref="J21"/>
      <selection pane="bottomRight" activeCell="C32" sqref="C32"/>
    </sheetView>
  </sheetViews>
  <sheetFormatPr baseColWidth="10" defaultRowHeight="12" x14ac:dyDescent="0.3"/>
  <cols>
    <col min="1" max="1" width="4.5546875" style="69" customWidth="1"/>
    <col min="2" max="2" width="41.109375" style="70" customWidth="1"/>
    <col min="3" max="6" width="7.44140625" style="69" customWidth="1"/>
    <col min="7" max="7" width="6.44140625" style="70" customWidth="1"/>
    <col min="8" max="9" width="15.33203125" style="70" customWidth="1"/>
    <col min="10" max="244" width="11.44140625" style="70"/>
    <col min="245" max="245" width="7.109375" style="70" customWidth="1"/>
    <col min="246" max="246" width="76.33203125" style="70" customWidth="1"/>
    <col min="247" max="247" width="37.109375" style="70" customWidth="1"/>
    <col min="248" max="500" width="11.44140625" style="70"/>
    <col min="501" max="501" width="7.109375" style="70" customWidth="1"/>
    <col min="502" max="502" width="76.33203125" style="70" customWidth="1"/>
    <col min="503" max="503" width="37.109375" style="70" customWidth="1"/>
    <col min="504" max="756" width="11.44140625" style="70"/>
    <col min="757" max="757" width="7.109375" style="70" customWidth="1"/>
    <col min="758" max="758" width="76.33203125" style="70" customWidth="1"/>
    <col min="759" max="759" width="37.109375" style="70" customWidth="1"/>
    <col min="760" max="1012" width="11.44140625" style="70"/>
    <col min="1013" max="1013" width="7.109375" style="70" customWidth="1"/>
    <col min="1014" max="1014" width="76.33203125" style="70" customWidth="1"/>
    <col min="1015" max="1015" width="37.109375" style="70" customWidth="1"/>
    <col min="1016" max="1268" width="11.44140625" style="70"/>
    <col min="1269" max="1269" width="7.109375" style="70" customWidth="1"/>
    <col min="1270" max="1270" width="76.33203125" style="70" customWidth="1"/>
    <col min="1271" max="1271" width="37.109375" style="70" customWidth="1"/>
    <col min="1272" max="1524" width="11.44140625" style="70"/>
    <col min="1525" max="1525" width="7.109375" style="70" customWidth="1"/>
    <col min="1526" max="1526" width="76.33203125" style="70" customWidth="1"/>
    <col min="1527" max="1527" width="37.109375" style="70" customWidth="1"/>
    <col min="1528" max="1780" width="11.44140625" style="70"/>
    <col min="1781" max="1781" width="7.109375" style="70" customWidth="1"/>
    <col min="1782" max="1782" width="76.33203125" style="70" customWidth="1"/>
    <col min="1783" max="1783" width="37.109375" style="70" customWidth="1"/>
    <col min="1784" max="2036" width="11.44140625" style="70"/>
    <col min="2037" max="2037" width="7.109375" style="70" customWidth="1"/>
    <col min="2038" max="2038" width="76.33203125" style="70" customWidth="1"/>
    <col min="2039" max="2039" width="37.109375" style="70" customWidth="1"/>
    <col min="2040" max="2292" width="11.44140625" style="70"/>
    <col min="2293" max="2293" width="7.109375" style="70" customWidth="1"/>
    <col min="2294" max="2294" width="76.33203125" style="70" customWidth="1"/>
    <col min="2295" max="2295" width="37.109375" style="70" customWidth="1"/>
    <col min="2296" max="2548" width="11.44140625" style="70"/>
    <col min="2549" max="2549" width="7.109375" style="70" customWidth="1"/>
    <col min="2550" max="2550" width="76.33203125" style="70" customWidth="1"/>
    <col min="2551" max="2551" width="37.109375" style="70" customWidth="1"/>
    <col min="2552" max="2804" width="11.44140625" style="70"/>
    <col min="2805" max="2805" width="7.109375" style="70" customWidth="1"/>
    <col min="2806" max="2806" width="76.33203125" style="70" customWidth="1"/>
    <col min="2807" max="2807" width="37.109375" style="70" customWidth="1"/>
    <col min="2808" max="3060" width="11.44140625" style="70"/>
    <col min="3061" max="3061" width="7.109375" style="70" customWidth="1"/>
    <col min="3062" max="3062" width="76.33203125" style="70" customWidth="1"/>
    <col min="3063" max="3063" width="37.109375" style="70" customWidth="1"/>
    <col min="3064" max="3316" width="11.44140625" style="70"/>
    <col min="3317" max="3317" width="7.109375" style="70" customWidth="1"/>
    <col min="3318" max="3318" width="76.33203125" style="70" customWidth="1"/>
    <col min="3319" max="3319" width="37.109375" style="70" customWidth="1"/>
    <col min="3320" max="3572" width="11.44140625" style="70"/>
    <col min="3573" max="3573" width="7.109375" style="70" customWidth="1"/>
    <col min="3574" max="3574" width="76.33203125" style="70" customWidth="1"/>
    <col min="3575" max="3575" width="37.109375" style="70" customWidth="1"/>
    <col min="3576" max="3828" width="11.44140625" style="70"/>
    <col min="3829" max="3829" width="7.109375" style="70" customWidth="1"/>
    <col min="3830" max="3830" width="76.33203125" style="70" customWidth="1"/>
    <col min="3831" max="3831" width="37.109375" style="70" customWidth="1"/>
    <col min="3832" max="4084" width="11.44140625" style="70"/>
    <col min="4085" max="4085" width="7.109375" style="70" customWidth="1"/>
    <col min="4086" max="4086" width="76.33203125" style="70" customWidth="1"/>
    <col min="4087" max="4087" width="37.109375" style="70" customWidth="1"/>
    <col min="4088" max="4340" width="11.44140625" style="70"/>
    <col min="4341" max="4341" width="7.109375" style="70" customWidth="1"/>
    <col min="4342" max="4342" width="76.33203125" style="70" customWidth="1"/>
    <col min="4343" max="4343" width="37.109375" style="70" customWidth="1"/>
    <col min="4344" max="4596" width="11.44140625" style="70"/>
    <col min="4597" max="4597" width="7.109375" style="70" customWidth="1"/>
    <col min="4598" max="4598" width="76.33203125" style="70" customWidth="1"/>
    <col min="4599" max="4599" width="37.109375" style="70" customWidth="1"/>
    <col min="4600" max="4852" width="11.44140625" style="70"/>
    <col min="4853" max="4853" width="7.109375" style="70" customWidth="1"/>
    <col min="4854" max="4854" width="76.33203125" style="70" customWidth="1"/>
    <col min="4855" max="4855" width="37.109375" style="70" customWidth="1"/>
    <col min="4856" max="5108" width="11.44140625" style="70"/>
    <col min="5109" max="5109" width="7.109375" style="70" customWidth="1"/>
    <col min="5110" max="5110" width="76.33203125" style="70" customWidth="1"/>
    <col min="5111" max="5111" width="37.109375" style="70" customWidth="1"/>
    <col min="5112" max="5364" width="11.44140625" style="70"/>
    <col min="5365" max="5365" width="7.109375" style="70" customWidth="1"/>
    <col min="5366" max="5366" width="76.33203125" style="70" customWidth="1"/>
    <col min="5367" max="5367" width="37.109375" style="70" customWidth="1"/>
    <col min="5368" max="5620" width="11.44140625" style="70"/>
    <col min="5621" max="5621" width="7.109375" style="70" customWidth="1"/>
    <col min="5622" max="5622" width="76.33203125" style="70" customWidth="1"/>
    <col min="5623" max="5623" width="37.109375" style="70" customWidth="1"/>
    <col min="5624" max="5876" width="11.44140625" style="70"/>
    <col min="5877" max="5877" width="7.109375" style="70" customWidth="1"/>
    <col min="5878" max="5878" width="76.33203125" style="70" customWidth="1"/>
    <col min="5879" max="5879" width="37.109375" style="70" customWidth="1"/>
    <col min="5880" max="6132" width="11.44140625" style="70"/>
    <col min="6133" max="6133" width="7.109375" style="70" customWidth="1"/>
    <col min="6134" max="6134" width="76.33203125" style="70" customWidth="1"/>
    <col min="6135" max="6135" width="37.109375" style="70" customWidth="1"/>
    <col min="6136" max="6388" width="11.44140625" style="70"/>
    <col min="6389" max="6389" width="7.109375" style="70" customWidth="1"/>
    <col min="6390" max="6390" width="76.33203125" style="70" customWidth="1"/>
    <col min="6391" max="6391" width="37.109375" style="70" customWidth="1"/>
    <col min="6392" max="6644" width="11.44140625" style="70"/>
    <col min="6645" max="6645" width="7.109375" style="70" customWidth="1"/>
    <col min="6646" max="6646" width="76.33203125" style="70" customWidth="1"/>
    <col min="6647" max="6647" width="37.109375" style="70" customWidth="1"/>
    <col min="6648" max="6900" width="11.44140625" style="70"/>
    <col min="6901" max="6901" width="7.109375" style="70" customWidth="1"/>
    <col min="6902" max="6902" width="76.33203125" style="70" customWidth="1"/>
    <col min="6903" max="6903" width="37.109375" style="70" customWidth="1"/>
    <col min="6904" max="7156" width="11.44140625" style="70"/>
    <col min="7157" max="7157" width="7.109375" style="70" customWidth="1"/>
    <col min="7158" max="7158" width="76.33203125" style="70" customWidth="1"/>
    <col min="7159" max="7159" width="37.109375" style="70" customWidth="1"/>
    <col min="7160" max="7412" width="11.44140625" style="70"/>
    <col min="7413" max="7413" width="7.109375" style="70" customWidth="1"/>
    <col min="7414" max="7414" width="76.33203125" style="70" customWidth="1"/>
    <col min="7415" max="7415" width="37.109375" style="70" customWidth="1"/>
    <col min="7416" max="7668" width="11.44140625" style="70"/>
    <col min="7669" max="7669" width="7.109375" style="70" customWidth="1"/>
    <col min="7670" max="7670" width="76.33203125" style="70" customWidth="1"/>
    <col min="7671" max="7671" width="37.109375" style="70" customWidth="1"/>
    <col min="7672" max="7924" width="11.44140625" style="70"/>
    <col min="7925" max="7925" width="7.109375" style="70" customWidth="1"/>
    <col min="7926" max="7926" width="76.33203125" style="70" customWidth="1"/>
    <col min="7927" max="7927" width="37.109375" style="70" customWidth="1"/>
    <col min="7928" max="8180" width="11.44140625" style="70"/>
    <col min="8181" max="8181" width="7.109375" style="70" customWidth="1"/>
    <col min="8182" max="8182" width="76.33203125" style="70" customWidth="1"/>
    <col min="8183" max="8183" width="37.109375" style="70" customWidth="1"/>
    <col min="8184" max="8436" width="11.44140625" style="70"/>
    <col min="8437" max="8437" width="7.109375" style="70" customWidth="1"/>
    <col min="8438" max="8438" width="76.33203125" style="70" customWidth="1"/>
    <col min="8439" max="8439" width="37.109375" style="70" customWidth="1"/>
    <col min="8440" max="8692" width="11.44140625" style="70"/>
    <col min="8693" max="8693" width="7.109375" style="70" customWidth="1"/>
    <col min="8694" max="8694" width="76.33203125" style="70" customWidth="1"/>
    <col min="8695" max="8695" width="37.109375" style="70" customWidth="1"/>
    <col min="8696" max="8948" width="11.44140625" style="70"/>
    <col min="8949" max="8949" width="7.109375" style="70" customWidth="1"/>
    <col min="8950" max="8950" width="76.33203125" style="70" customWidth="1"/>
    <col min="8951" max="8951" width="37.109375" style="70" customWidth="1"/>
    <col min="8952" max="9204" width="11.44140625" style="70"/>
    <col min="9205" max="9205" width="7.109375" style="70" customWidth="1"/>
    <col min="9206" max="9206" width="76.33203125" style="70" customWidth="1"/>
    <col min="9207" max="9207" width="37.109375" style="70" customWidth="1"/>
    <col min="9208" max="9460" width="11.44140625" style="70"/>
    <col min="9461" max="9461" width="7.109375" style="70" customWidth="1"/>
    <col min="9462" max="9462" width="76.33203125" style="70" customWidth="1"/>
    <col min="9463" max="9463" width="37.109375" style="70" customWidth="1"/>
    <col min="9464" max="9716" width="11.44140625" style="70"/>
    <col min="9717" max="9717" width="7.109375" style="70" customWidth="1"/>
    <col min="9718" max="9718" width="76.33203125" style="70" customWidth="1"/>
    <col min="9719" max="9719" width="37.109375" style="70" customWidth="1"/>
    <col min="9720" max="9972" width="11.44140625" style="70"/>
    <col min="9973" max="9973" width="7.109375" style="70" customWidth="1"/>
    <col min="9974" max="9974" width="76.33203125" style="70" customWidth="1"/>
    <col min="9975" max="9975" width="37.109375" style="70" customWidth="1"/>
    <col min="9976" max="10228" width="11.44140625" style="70"/>
    <col min="10229" max="10229" width="7.109375" style="70" customWidth="1"/>
    <col min="10230" max="10230" width="76.33203125" style="70" customWidth="1"/>
    <col min="10231" max="10231" width="37.109375" style="70" customWidth="1"/>
    <col min="10232" max="10484" width="11.44140625" style="70"/>
    <col min="10485" max="10485" width="7.109375" style="70" customWidth="1"/>
    <col min="10486" max="10486" width="76.33203125" style="70" customWidth="1"/>
    <col min="10487" max="10487" width="37.109375" style="70" customWidth="1"/>
    <col min="10488" max="10740" width="11.44140625" style="70"/>
    <col min="10741" max="10741" width="7.109375" style="70" customWidth="1"/>
    <col min="10742" max="10742" width="76.33203125" style="70" customWidth="1"/>
    <col min="10743" max="10743" width="37.109375" style="70" customWidth="1"/>
    <col min="10744" max="10996" width="11.44140625" style="70"/>
    <col min="10997" max="10997" width="7.109375" style="70" customWidth="1"/>
    <col min="10998" max="10998" width="76.33203125" style="70" customWidth="1"/>
    <col min="10999" max="10999" width="37.109375" style="70" customWidth="1"/>
    <col min="11000" max="11252" width="11.44140625" style="70"/>
    <col min="11253" max="11253" width="7.109375" style="70" customWidth="1"/>
    <col min="11254" max="11254" width="76.33203125" style="70" customWidth="1"/>
    <col min="11255" max="11255" width="37.109375" style="70" customWidth="1"/>
    <col min="11256" max="11508" width="11.44140625" style="70"/>
    <col min="11509" max="11509" width="7.109375" style="70" customWidth="1"/>
    <col min="11510" max="11510" width="76.33203125" style="70" customWidth="1"/>
    <col min="11511" max="11511" width="37.109375" style="70" customWidth="1"/>
    <col min="11512" max="11764" width="11.44140625" style="70"/>
    <col min="11765" max="11765" width="7.109375" style="70" customWidth="1"/>
    <col min="11766" max="11766" width="76.33203125" style="70" customWidth="1"/>
    <col min="11767" max="11767" width="37.109375" style="70" customWidth="1"/>
    <col min="11768" max="12020" width="11.44140625" style="70"/>
    <col min="12021" max="12021" width="7.109375" style="70" customWidth="1"/>
    <col min="12022" max="12022" width="76.33203125" style="70" customWidth="1"/>
    <col min="12023" max="12023" width="37.109375" style="70" customWidth="1"/>
    <col min="12024" max="12276" width="11.44140625" style="70"/>
    <col min="12277" max="12277" width="7.109375" style="70" customWidth="1"/>
    <col min="12278" max="12278" width="76.33203125" style="70" customWidth="1"/>
    <col min="12279" max="12279" width="37.109375" style="70" customWidth="1"/>
    <col min="12280" max="12532" width="11.44140625" style="70"/>
    <col min="12533" max="12533" width="7.109375" style="70" customWidth="1"/>
    <col min="12534" max="12534" width="76.33203125" style="70" customWidth="1"/>
    <col min="12535" max="12535" width="37.109375" style="70" customWidth="1"/>
    <col min="12536" max="12788" width="11.44140625" style="70"/>
    <col min="12789" max="12789" width="7.109375" style="70" customWidth="1"/>
    <col min="12790" max="12790" width="76.33203125" style="70" customWidth="1"/>
    <col min="12791" max="12791" width="37.109375" style="70" customWidth="1"/>
    <col min="12792" max="13044" width="11.44140625" style="70"/>
    <col min="13045" max="13045" width="7.109375" style="70" customWidth="1"/>
    <col min="13046" max="13046" width="76.33203125" style="70" customWidth="1"/>
    <col min="13047" max="13047" width="37.109375" style="70" customWidth="1"/>
    <col min="13048" max="13300" width="11.44140625" style="70"/>
    <col min="13301" max="13301" width="7.109375" style="70" customWidth="1"/>
    <col min="13302" max="13302" width="76.33203125" style="70" customWidth="1"/>
    <col min="13303" max="13303" width="37.109375" style="70" customWidth="1"/>
    <col min="13304" max="13556" width="11.44140625" style="70"/>
    <col min="13557" max="13557" width="7.109375" style="70" customWidth="1"/>
    <col min="13558" max="13558" width="76.33203125" style="70" customWidth="1"/>
    <col min="13559" max="13559" width="37.109375" style="70" customWidth="1"/>
    <col min="13560" max="13812" width="11.44140625" style="70"/>
    <col min="13813" max="13813" width="7.109375" style="70" customWidth="1"/>
    <col min="13814" max="13814" width="76.33203125" style="70" customWidth="1"/>
    <col min="13815" max="13815" width="37.109375" style="70" customWidth="1"/>
    <col min="13816" max="14068" width="11.44140625" style="70"/>
    <col min="14069" max="14069" width="7.109375" style="70" customWidth="1"/>
    <col min="14070" max="14070" width="76.33203125" style="70" customWidth="1"/>
    <col min="14071" max="14071" width="37.109375" style="70" customWidth="1"/>
    <col min="14072" max="14324" width="11.44140625" style="70"/>
    <col min="14325" max="14325" width="7.109375" style="70" customWidth="1"/>
    <col min="14326" max="14326" width="76.33203125" style="70" customWidth="1"/>
    <col min="14327" max="14327" width="37.109375" style="70" customWidth="1"/>
    <col min="14328" max="14580" width="11.44140625" style="70"/>
    <col min="14581" max="14581" width="7.109375" style="70" customWidth="1"/>
    <col min="14582" max="14582" width="76.33203125" style="70" customWidth="1"/>
    <col min="14583" max="14583" width="37.109375" style="70" customWidth="1"/>
    <col min="14584" max="14836" width="11.44140625" style="70"/>
    <col min="14837" max="14837" width="7.109375" style="70" customWidth="1"/>
    <col min="14838" max="14838" width="76.33203125" style="70" customWidth="1"/>
    <col min="14839" max="14839" width="37.109375" style="70" customWidth="1"/>
    <col min="14840" max="15092" width="11.44140625" style="70"/>
    <col min="15093" max="15093" width="7.109375" style="70" customWidth="1"/>
    <col min="15094" max="15094" width="76.33203125" style="70" customWidth="1"/>
    <col min="15095" max="15095" width="37.109375" style="70" customWidth="1"/>
    <col min="15096" max="15348" width="11.44140625" style="70"/>
    <col min="15349" max="15349" width="7.109375" style="70" customWidth="1"/>
    <col min="15350" max="15350" width="76.33203125" style="70" customWidth="1"/>
    <col min="15351" max="15351" width="37.109375" style="70" customWidth="1"/>
    <col min="15352" max="15604" width="11.44140625" style="70"/>
    <col min="15605" max="15605" width="7.109375" style="70" customWidth="1"/>
    <col min="15606" max="15606" width="76.33203125" style="70" customWidth="1"/>
    <col min="15607" max="15607" width="37.109375" style="70" customWidth="1"/>
    <col min="15608" max="15860" width="11.44140625" style="70"/>
    <col min="15861" max="15861" width="7.109375" style="70" customWidth="1"/>
    <col min="15862" max="15862" width="76.33203125" style="70" customWidth="1"/>
    <col min="15863" max="15863" width="37.109375" style="70" customWidth="1"/>
    <col min="15864" max="16116" width="11.44140625" style="70"/>
    <col min="16117" max="16117" width="7.109375" style="70" customWidth="1"/>
    <col min="16118" max="16118" width="76.33203125" style="70" customWidth="1"/>
    <col min="16119" max="16119" width="37.109375" style="70" customWidth="1"/>
    <col min="16120" max="16374" width="11.44140625" style="70"/>
    <col min="16375" max="16375" width="11.44140625" style="70" customWidth="1"/>
    <col min="16376" max="16384" width="11.44140625" style="70"/>
  </cols>
  <sheetData>
    <row r="1" spans="1:9" s="69" customFormat="1" ht="26.25" customHeight="1" thickBot="1" x14ac:dyDescent="0.35">
      <c r="A1" s="13"/>
      <c r="B1" s="416" t="s">
        <v>1046</v>
      </c>
      <c r="C1" s="347"/>
      <c r="D1" s="346"/>
      <c r="E1" s="346"/>
      <c r="F1" s="346"/>
      <c r="G1" s="419" t="s">
        <v>263</v>
      </c>
      <c r="H1" s="420"/>
      <c r="I1" s="421"/>
    </row>
    <row r="2" spans="1:9" s="69" customFormat="1" ht="18" customHeight="1" thickBot="1" x14ac:dyDescent="0.35">
      <c r="A2" s="15"/>
      <c r="B2" s="417"/>
      <c r="C2" s="136"/>
      <c r="D2" s="218"/>
      <c r="E2" s="218"/>
      <c r="F2" s="218"/>
      <c r="G2" s="414" t="s">
        <v>251</v>
      </c>
      <c r="H2" s="415"/>
      <c r="I2" s="418"/>
    </row>
    <row r="3" spans="1:9" s="69" customFormat="1" ht="18" customHeight="1" thickBot="1" x14ac:dyDescent="0.35">
      <c r="A3" s="414" t="s">
        <v>8</v>
      </c>
      <c r="B3" s="415"/>
      <c r="C3" s="17" t="s">
        <v>9</v>
      </c>
      <c r="D3" s="344" t="s">
        <v>536</v>
      </c>
      <c r="E3" s="344" t="s">
        <v>537</v>
      </c>
      <c r="F3" s="344" t="s">
        <v>538</v>
      </c>
      <c r="G3" s="18" t="s">
        <v>28</v>
      </c>
      <c r="H3" s="19" t="s">
        <v>10</v>
      </c>
      <c r="I3" s="20" t="s">
        <v>11</v>
      </c>
    </row>
    <row r="4" spans="1:9" s="69" customFormat="1" ht="12" customHeight="1" thickBot="1" x14ac:dyDescent="0.35">
      <c r="A4" s="21"/>
      <c r="B4" s="22"/>
      <c r="C4" s="23"/>
      <c r="D4" s="345"/>
      <c r="E4" s="345"/>
      <c r="F4" s="345"/>
      <c r="G4" s="24"/>
      <c r="H4" s="25"/>
      <c r="I4" s="26"/>
    </row>
    <row r="5" spans="1:9" s="69" customFormat="1" ht="24" customHeight="1" thickBot="1" x14ac:dyDescent="0.35">
      <c r="A5" s="27">
        <v>1</v>
      </c>
      <c r="B5" s="28" t="s">
        <v>115</v>
      </c>
      <c r="C5" s="29"/>
      <c r="D5" s="209"/>
      <c r="E5" s="209"/>
      <c r="F5" s="209"/>
      <c r="G5" s="138"/>
      <c r="H5" s="31">
        <v>0</v>
      </c>
      <c r="I5" s="139">
        <f>SUBTOTAL(9,I6:I9)</f>
        <v>0</v>
      </c>
    </row>
    <row r="6" spans="1:9" s="69" customFormat="1" ht="12" customHeight="1" x14ac:dyDescent="0.3">
      <c r="A6" s="44"/>
      <c r="B6" s="37" t="s">
        <v>273</v>
      </c>
      <c r="C6" s="38" t="s">
        <v>88</v>
      </c>
      <c r="D6" s="39"/>
      <c r="E6" s="39"/>
      <c r="F6" s="39"/>
      <c r="G6" s="30"/>
      <c r="H6" s="31">
        <v>0</v>
      </c>
      <c r="I6" s="36">
        <f>+G6*H6</f>
        <v>0</v>
      </c>
    </row>
    <row r="7" spans="1:9" s="69" customFormat="1" ht="12" customHeight="1" x14ac:dyDescent="0.3">
      <c r="A7" s="140"/>
      <c r="B7" s="141" t="s">
        <v>274</v>
      </c>
      <c r="C7" s="231" t="s">
        <v>88</v>
      </c>
      <c r="D7" s="100"/>
      <c r="E7" s="100"/>
      <c r="F7" s="100"/>
      <c r="G7" s="88"/>
      <c r="H7" s="31">
        <v>0</v>
      </c>
      <c r="I7" s="36">
        <f t="shared" ref="I7:I22" si="0">+G7*H7</f>
        <v>0</v>
      </c>
    </row>
    <row r="8" spans="1:9" s="69" customFormat="1" ht="12" customHeight="1" x14ac:dyDescent="0.3">
      <c r="A8" s="140"/>
      <c r="B8" s="141" t="s">
        <v>275</v>
      </c>
      <c r="C8" s="231" t="s">
        <v>88</v>
      </c>
      <c r="D8" s="100"/>
      <c r="E8" s="100"/>
      <c r="F8" s="100"/>
      <c r="G8" s="88"/>
      <c r="H8" s="31">
        <v>0</v>
      </c>
      <c r="I8" s="36">
        <f t="shared" si="0"/>
        <v>0</v>
      </c>
    </row>
    <row r="9" spans="1:9" s="69" customFormat="1" ht="12" customHeight="1" thickBot="1" x14ac:dyDescent="0.35">
      <c r="A9" s="140"/>
      <c r="B9" s="141"/>
      <c r="C9" s="231"/>
      <c r="D9" s="100"/>
      <c r="E9" s="100"/>
      <c r="F9" s="100"/>
      <c r="G9" s="88"/>
      <c r="H9" s="31">
        <v>0</v>
      </c>
      <c r="I9" s="36">
        <f t="shared" si="0"/>
        <v>0</v>
      </c>
    </row>
    <row r="10" spans="1:9" s="69" customFormat="1" ht="24" customHeight="1" thickBot="1" x14ac:dyDescent="0.35">
      <c r="A10" s="100">
        <v>2</v>
      </c>
      <c r="B10" s="126" t="s">
        <v>278</v>
      </c>
      <c r="C10" s="231"/>
      <c r="D10" s="100"/>
      <c r="E10" s="100"/>
      <c r="F10" s="100"/>
      <c r="G10" s="143"/>
      <c r="H10" s="31">
        <v>0</v>
      </c>
      <c r="I10" s="139">
        <f>SUBTOTAL(9,I11:I14)</f>
        <v>0</v>
      </c>
    </row>
    <row r="11" spans="1:9" s="69" customFormat="1" ht="12" customHeight="1" x14ac:dyDescent="0.3">
      <c r="A11" s="140"/>
      <c r="B11" s="141" t="s">
        <v>276</v>
      </c>
      <c r="C11" s="231" t="s">
        <v>88</v>
      </c>
      <c r="D11" s="100"/>
      <c r="E11" s="100"/>
      <c r="F11" s="100"/>
      <c r="G11" s="88"/>
      <c r="H11" s="31">
        <v>0</v>
      </c>
      <c r="I11" s="36">
        <f t="shared" si="0"/>
        <v>0</v>
      </c>
    </row>
    <row r="12" spans="1:9" s="69" customFormat="1" ht="12" customHeight="1" x14ac:dyDescent="0.3">
      <c r="A12" s="140"/>
      <c r="B12" s="141" t="s">
        <v>277</v>
      </c>
      <c r="C12" s="231" t="s">
        <v>88</v>
      </c>
      <c r="D12" s="100"/>
      <c r="E12" s="100"/>
      <c r="F12" s="100"/>
      <c r="G12" s="88"/>
      <c r="H12" s="31">
        <v>0</v>
      </c>
      <c r="I12" s="36">
        <f t="shared" si="0"/>
        <v>0</v>
      </c>
    </row>
    <row r="13" spans="1:9" s="69" customFormat="1" ht="12" customHeight="1" x14ac:dyDescent="0.3">
      <c r="A13" s="140"/>
      <c r="B13" s="141" t="s">
        <v>107</v>
      </c>
      <c r="C13" s="231" t="s">
        <v>88</v>
      </c>
      <c r="D13" s="100"/>
      <c r="E13" s="100"/>
      <c r="F13" s="100"/>
      <c r="G13" s="88"/>
      <c r="H13" s="31">
        <v>0</v>
      </c>
      <c r="I13" s="36">
        <f t="shared" si="0"/>
        <v>0</v>
      </c>
    </row>
    <row r="14" spans="1:9" s="69" customFormat="1" ht="12" customHeight="1" thickBot="1" x14ac:dyDescent="0.35">
      <c r="A14" s="140"/>
      <c r="B14" s="141"/>
      <c r="C14" s="231"/>
      <c r="D14" s="100"/>
      <c r="E14" s="100"/>
      <c r="F14" s="100"/>
      <c r="G14" s="88"/>
      <c r="H14" s="31">
        <v>0</v>
      </c>
      <c r="I14" s="36">
        <f t="shared" si="0"/>
        <v>0</v>
      </c>
    </row>
    <row r="15" spans="1:9" s="69" customFormat="1" ht="28.5" customHeight="1" thickBot="1" x14ac:dyDescent="0.35">
      <c r="A15" s="100">
        <v>3</v>
      </c>
      <c r="B15" s="126" t="s">
        <v>394</v>
      </c>
      <c r="C15" s="231"/>
      <c r="D15" s="100"/>
      <c r="E15" s="100"/>
      <c r="F15" s="100"/>
      <c r="G15" s="143"/>
      <c r="H15" s="31">
        <v>0</v>
      </c>
      <c r="I15" s="139">
        <f>SUBTOTAL(9,I16:I22)</f>
        <v>3392.5</v>
      </c>
    </row>
    <row r="16" spans="1:9" s="69" customFormat="1" ht="12" customHeight="1" x14ac:dyDescent="0.3">
      <c r="A16" s="140"/>
      <c r="B16" s="141" t="s">
        <v>395</v>
      </c>
      <c r="C16" s="231" t="s">
        <v>88</v>
      </c>
      <c r="D16" s="100"/>
      <c r="E16" s="100"/>
      <c r="F16" s="100"/>
      <c r="G16" s="88">
        <v>1</v>
      </c>
      <c r="H16" s="31">
        <v>287.5</v>
      </c>
      <c r="I16" s="36">
        <f t="shared" ref="I16:I18" si="1">+G16*H16</f>
        <v>287.5</v>
      </c>
    </row>
    <row r="17" spans="1:9" s="69" customFormat="1" ht="12" customHeight="1" x14ac:dyDescent="0.3">
      <c r="A17" s="140"/>
      <c r="B17" s="141" t="s">
        <v>591</v>
      </c>
      <c r="C17" s="231" t="s">
        <v>88</v>
      </c>
      <c r="D17" s="100"/>
      <c r="E17" s="100"/>
      <c r="F17" s="100"/>
      <c r="G17" s="88">
        <v>1</v>
      </c>
      <c r="H17" s="31">
        <v>172.5</v>
      </c>
      <c r="I17" s="36">
        <f t="shared" ref="I17" si="2">+G17*H17</f>
        <v>172.5</v>
      </c>
    </row>
    <row r="18" spans="1:9" s="69" customFormat="1" ht="12" customHeight="1" x14ac:dyDescent="0.3">
      <c r="A18" s="140"/>
      <c r="B18" s="141" t="s">
        <v>396</v>
      </c>
      <c r="C18" s="231" t="s">
        <v>88</v>
      </c>
      <c r="D18" s="100"/>
      <c r="E18" s="100"/>
      <c r="F18" s="100"/>
      <c r="G18" s="88">
        <v>1</v>
      </c>
      <c r="H18" s="31">
        <v>2530</v>
      </c>
      <c r="I18" s="36">
        <f t="shared" si="1"/>
        <v>2530</v>
      </c>
    </row>
    <row r="19" spans="1:9" s="69" customFormat="1" ht="12" customHeight="1" x14ac:dyDescent="0.3">
      <c r="A19" s="140"/>
      <c r="B19" s="141" t="s">
        <v>592</v>
      </c>
      <c r="C19" s="231" t="s">
        <v>88</v>
      </c>
      <c r="D19" s="100"/>
      <c r="E19" s="100"/>
      <c r="F19" s="100"/>
      <c r="G19" s="88">
        <v>1</v>
      </c>
      <c r="H19" s="31">
        <v>230</v>
      </c>
      <c r="I19" s="36">
        <f t="shared" ref="I19" si="3">+G19*H19</f>
        <v>230</v>
      </c>
    </row>
    <row r="20" spans="1:9" s="69" customFormat="1" ht="12" customHeight="1" x14ac:dyDescent="0.3">
      <c r="A20" s="140"/>
      <c r="B20" s="141" t="s">
        <v>593</v>
      </c>
      <c r="C20" s="231" t="s">
        <v>88</v>
      </c>
      <c r="D20" s="100"/>
      <c r="E20" s="100"/>
      <c r="F20" s="100"/>
      <c r="G20" s="88">
        <v>1</v>
      </c>
      <c r="H20" s="31">
        <v>172.5</v>
      </c>
      <c r="I20" s="36">
        <f t="shared" ref="I20" si="4">+G20*H20</f>
        <v>172.5</v>
      </c>
    </row>
    <row r="21" spans="1:9" s="69" customFormat="1" ht="12" customHeight="1" x14ac:dyDescent="0.3">
      <c r="A21" s="140"/>
      <c r="B21" s="141" t="s">
        <v>107</v>
      </c>
      <c r="C21" s="231" t="s">
        <v>88</v>
      </c>
      <c r="D21" s="100"/>
      <c r="E21" s="100"/>
      <c r="F21" s="100"/>
      <c r="G21" s="88" t="s">
        <v>496</v>
      </c>
      <c r="H21" s="31">
        <v>0</v>
      </c>
      <c r="I21" s="36"/>
    </row>
    <row r="22" spans="1:9" s="69" customFormat="1" ht="12" customHeight="1" thickBot="1" x14ac:dyDescent="0.35">
      <c r="A22" s="140"/>
      <c r="B22" s="141"/>
      <c r="C22" s="231"/>
      <c r="D22" s="100"/>
      <c r="E22" s="100"/>
      <c r="F22" s="100"/>
      <c r="G22" s="88"/>
      <c r="H22" s="31">
        <v>0</v>
      </c>
      <c r="I22" s="36">
        <f t="shared" si="0"/>
        <v>0</v>
      </c>
    </row>
    <row r="23" spans="1:9" s="69" customFormat="1" ht="24" customHeight="1" thickBot="1" x14ac:dyDescent="0.35">
      <c r="A23" s="100">
        <v>4</v>
      </c>
      <c r="B23" s="126" t="s">
        <v>282</v>
      </c>
      <c r="C23" s="231"/>
      <c r="D23" s="100"/>
      <c r="E23" s="100"/>
      <c r="F23" s="100"/>
      <c r="G23" s="143"/>
      <c r="H23" s="31">
        <v>0</v>
      </c>
      <c r="I23" s="139">
        <f>SUBTOTAL(9,I24:I30)</f>
        <v>96025</v>
      </c>
    </row>
    <row r="24" spans="1:9" s="69" customFormat="1" ht="12" customHeight="1" x14ac:dyDescent="0.3">
      <c r="A24" s="100"/>
      <c r="B24" s="141" t="s">
        <v>279</v>
      </c>
      <c r="C24" s="231" t="s">
        <v>88</v>
      </c>
      <c r="D24" s="100"/>
      <c r="E24" s="100"/>
      <c r="F24" s="100"/>
      <c r="G24" s="88">
        <v>1</v>
      </c>
      <c r="H24" s="31">
        <v>4025</v>
      </c>
      <c r="I24" s="36">
        <f t="shared" ref="I24:I52" si="5">+G24*H24</f>
        <v>4025</v>
      </c>
    </row>
    <row r="25" spans="1:9" s="69" customFormat="1" ht="12" customHeight="1" x14ac:dyDescent="0.3">
      <c r="A25" s="100"/>
      <c r="B25" s="144" t="s">
        <v>362</v>
      </c>
      <c r="C25" s="231" t="s">
        <v>88</v>
      </c>
      <c r="D25" s="100"/>
      <c r="E25" s="100"/>
      <c r="F25" s="100"/>
      <c r="G25" s="88">
        <v>1</v>
      </c>
      <c r="H25" s="31">
        <v>92000</v>
      </c>
      <c r="I25" s="36">
        <f t="shared" si="5"/>
        <v>92000</v>
      </c>
    </row>
    <row r="26" spans="1:9" s="69" customFormat="1" ht="12" customHeight="1" x14ac:dyDescent="0.3">
      <c r="A26" s="100"/>
      <c r="B26" s="144" t="s">
        <v>281</v>
      </c>
      <c r="C26" s="231" t="s">
        <v>88</v>
      </c>
      <c r="D26" s="100"/>
      <c r="E26" s="100"/>
      <c r="F26" s="100"/>
      <c r="G26" s="88"/>
      <c r="H26" s="31">
        <v>0</v>
      </c>
      <c r="I26" s="36">
        <f t="shared" si="5"/>
        <v>0</v>
      </c>
    </row>
    <row r="27" spans="1:9" s="69" customFormat="1" ht="12" customHeight="1" x14ac:dyDescent="0.3">
      <c r="A27" s="100"/>
      <c r="B27" s="144" t="s">
        <v>280</v>
      </c>
      <c r="C27" s="231" t="s">
        <v>88</v>
      </c>
      <c r="D27" s="100"/>
      <c r="E27" s="100"/>
      <c r="F27" s="100"/>
      <c r="G27" s="88"/>
      <c r="H27" s="31">
        <v>0</v>
      </c>
      <c r="I27" s="36">
        <f t="shared" si="5"/>
        <v>0</v>
      </c>
    </row>
    <row r="28" spans="1:9" s="69" customFormat="1" ht="12" customHeight="1" x14ac:dyDescent="0.3">
      <c r="A28" s="100"/>
      <c r="B28" s="144" t="s">
        <v>285</v>
      </c>
      <c r="C28" s="231" t="s">
        <v>88</v>
      </c>
      <c r="D28" s="100"/>
      <c r="E28" s="100"/>
      <c r="F28" s="100"/>
      <c r="G28" s="88"/>
      <c r="H28" s="31">
        <v>0</v>
      </c>
      <c r="I28" s="36">
        <f t="shared" si="5"/>
        <v>0</v>
      </c>
    </row>
    <row r="29" spans="1:9" s="69" customFormat="1" ht="12" customHeight="1" x14ac:dyDescent="0.3">
      <c r="A29" s="100"/>
      <c r="B29" s="141" t="s">
        <v>363</v>
      </c>
      <c r="C29" s="231" t="s">
        <v>88</v>
      </c>
      <c r="D29" s="100"/>
      <c r="E29" s="100"/>
      <c r="F29" s="100"/>
      <c r="G29" s="88"/>
      <c r="H29" s="31">
        <v>0</v>
      </c>
      <c r="I29" s="36">
        <f t="shared" si="5"/>
        <v>0</v>
      </c>
    </row>
    <row r="30" spans="1:9" s="69" customFormat="1" ht="12.6" thickBot="1" x14ac:dyDescent="0.35">
      <c r="A30" s="100"/>
      <c r="B30" s="141"/>
      <c r="C30" s="231"/>
      <c r="D30" s="100"/>
      <c r="E30" s="100"/>
      <c r="F30" s="100"/>
      <c r="G30" s="88"/>
      <c r="H30" s="31">
        <v>0</v>
      </c>
      <c r="I30" s="36">
        <f t="shared" si="5"/>
        <v>0</v>
      </c>
    </row>
    <row r="31" spans="1:9" s="69" customFormat="1" ht="24" customHeight="1" thickBot="1" x14ac:dyDescent="0.35">
      <c r="A31" s="100">
        <v>5</v>
      </c>
      <c r="B31" s="126" t="s">
        <v>364</v>
      </c>
      <c r="C31" s="231"/>
      <c r="D31" s="100"/>
      <c r="E31" s="100"/>
      <c r="F31" s="100"/>
      <c r="G31" s="143"/>
      <c r="H31" s="31">
        <v>0</v>
      </c>
      <c r="I31" s="139">
        <f>SUBTOTAL(9,I32:I38)</f>
        <v>16200</v>
      </c>
    </row>
    <row r="32" spans="1:9" s="69" customFormat="1" x14ac:dyDescent="0.3">
      <c r="A32" s="140"/>
      <c r="B32" s="141" t="s">
        <v>283</v>
      </c>
      <c r="C32" s="231" t="s">
        <v>88</v>
      </c>
      <c r="D32" s="100"/>
      <c r="E32" s="100"/>
      <c r="F32" s="100"/>
      <c r="G32" s="88">
        <v>1</v>
      </c>
      <c r="H32" s="31">
        <v>7475</v>
      </c>
      <c r="I32" s="36">
        <f t="shared" si="5"/>
        <v>7475</v>
      </c>
    </row>
    <row r="33" spans="1:10" ht="12" customHeight="1" x14ac:dyDescent="0.3">
      <c r="A33" s="140"/>
      <c r="B33" s="141" t="s">
        <v>284</v>
      </c>
      <c r="C33" s="231" t="s">
        <v>88</v>
      </c>
      <c r="D33" s="100"/>
      <c r="E33" s="100"/>
      <c r="F33" s="100"/>
      <c r="G33" s="88">
        <v>1</v>
      </c>
      <c r="H33" s="31">
        <v>2875</v>
      </c>
      <c r="I33" s="36">
        <f t="shared" si="5"/>
        <v>2875</v>
      </c>
    </row>
    <row r="34" spans="1:10" s="69" customFormat="1" x14ac:dyDescent="0.3">
      <c r="A34" s="100"/>
      <c r="B34" s="141" t="s">
        <v>1066</v>
      </c>
      <c r="C34" s="231" t="s">
        <v>88</v>
      </c>
      <c r="D34" s="100"/>
      <c r="E34" s="100"/>
      <c r="F34" s="100"/>
      <c r="G34" s="88">
        <v>1</v>
      </c>
      <c r="H34" s="31">
        <v>3250</v>
      </c>
      <c r="I34" s="36">
        <f t="shared" si="5"/>
        <v>3250</v>
      </c>
      <c r="J34" s="141"/>
    </row>
    <row r="35" spans="1:10" ht="24.75" customHeight="1" x14ac:dyDescent="0.3">
      <c r="A35" s="33"/>
      <c r="B35" s="141" t="s">
        <v>1067</v>
      </c>
      <c r="C35" s="35" t="s">
        <v>88</v>
      </c>
      <c r="D35" s="100"/>
      <c r="E35" s="100"/>
      <c r="F35" s="100"/>
      <c r="G35" s="124">
        <v>1</v>
      </c>
      <c r="H35" s="31">
        <v>2600</v>
      </c>
      <c r="I35" s="36">
        <f t="shared" si="5"/>
        <v>2600</v>
      </c>
      <c r="J35" s="128"/>
    </row>
    <row r="36" spans="1:10" ht="12" customHeight="1" x14ac:dyDescent="0.3">
      <c r="A36" s="140"/>
      <c r="B36" s="141" t="s">
        <v>363</v>
      </c>
      <c r="C36" s="231" t="s">
        <v>88</v>
      </c>
      <c r="D36" s="100"/>
      <c r="E36" s="100"/>
      <c r="F36" s="100"/>
      <c r="G36" s="88"/>
      <c r="H36" s="31">
        <v>0</v>
      </c>
      <c r="I36" s="36">
        <f t="shared" si="5"/>
        <v>0</v>
      </c>
    </row>
    <row r="37" spans="1:10" ht="12" customHeight="1" x14ac:dyDescent="0.3">
      <c r="A37" s="39"/>
      <c r="B37" s="28"/>
      <c r="C37" s="35"/>
      <c r="D37" s="27"/>
      <c r="E37" s="27"/>
      <c r="F37" s="27"/>
      <c r="G37" s="88"/>
      <c r="H37" s="31">
        <v>0</v>
      </c>
      <c r="I37" s="36">
        <f t="shared" si="5"/>
        <v>0</v>
      </c>
    </row>
    <row r="38" spans="1:10" s="69" customFormat="1" ht="12" customHeight="1" thickBot="1" x14ac:dyDescent="0.35">
      <c r="A38" s="39"/>
      <c r="B38" s="106"/>
      <c r="C38" s="38"/>
      <c r="D38" s="39"/>
      <c r="E38" s="39"/>
      <c r="F38" s="39"/>
      <c r="G38" s="30"/>
      <c r="H38" s="31">
        <v>0</v>
      </c>
      <c r="I38" s="36">
        <f t="shared" si="5"/>
        <v>0</v>
      </c>
    </row>
    <row r="39" spans="1:10" s="69" customFormat="1" ht="24" customHeight="1" thickBot="1" x14ac:dyDescent="0.35">
      <c r="A39" s="100">
        <v>6</v>
      </c>
      <c r="B39" s="126" t="s">
        <v>539</v>
      </c>
      <c r="C39" s="231"/>
      <c r="D39" s="100"/>
      <c r="E39" s="100"/>
      <c r="F39" s="100"/>
      <c r="G39" s="143"/>
      <c r="H39" s="31">
        <v>0</v>
      </c>
      <c r="I39" s="139">
        <f>SUBTOTAL(9,I40:I51)</f>
        <v>0</v>
      </c>
    </row>
    <row r="40" spans="1:10" s="69" customFormat="1" ht="12" customHeight="1" x14ac:dyDescent="0.3">
      <c r="A40" s="100"/>
      <c r="B40" s="141" t="s">
        <v>540</v>
      </c>
      <c r="C40" s="231" t="s">
        <v>88</v>
      </c>
      <c r="D40" s="100">
        <v>1</v>
      </c>
      <c r="E40" s="100">
        <v>1</v>
      </c>
      <c r="F40" s="100">
        <v>1</v>
      </c>
      <c r="G40" s="88"/>
      <c r="H40" s="31">
        <v>4025</v>
      </c>
      <c r="I40" s="36">
        <f t="shared" ref="I40:I51" si="6">+G40*H40</f>
        <v>0</v>
      </c>
    </row>
    <row r="41" spans="1:10" s="69" customFormat="1" ht="12" customHeight="1" x14ac:dyDescent="0.3">
      <c r="A41" s="100"/>
      <c r="B41" s="144" t="s">
        <v>541</v>
      </c>
      <c r="C41" s="231" t="s">
        <v>15</v>
      </c>
      <c r="D41" s="100">
        <f>120*3.1-31.02</f>
        <v>340.98</v>
      </c>
      <c r="E41" s="100">
        <v>140</v>
      </c>
      <c r="F41" s="100"/>
      <c r="G41" s="88"/>
      <c r="H41" s="31">
        <v>17.3</v>
      </c>
      <c r="I41" s="36">
        <f t="shared" si="6"/>
        <v>0</v>
      </c>
    </row>
    <row r="42" spans="1:10" s="69" customFormat="1" ht="12" customHeight="1" x14ac:dyDescent="0.3">
      <c r="A42" s="100"/>
      <c r="B42" s="144" t="s">
        <v>596</v>
      </c>
      <c r="C42" s="231" t="s">
        <v>15</v>
      </c>
      <c r="D42" s="100">
        <f>1000-D43</f>
        <v>615</v>
      </c>
      <c r="E42" s="100">
        <v>405</v>
      </c>
      <c r="F42" s="100">
        <v>150</v>
      </c>
      <c r="G42" s="88"/>
      <c r="H42" s="31">
        <v>8.6</v>
      </c>
      <c r="I42" s="36">
        <f t="shared" ref="I42" si="7">+G42*H42</f>
        <v>0</v>
      </c>
    </row>
    <row r="43" spans="1:10" s="69" customFormat="1" ht="12" customHeight="1" x14ac:dyDescent="0.3">
      <c r="A43" s="100"/>
      <c r="B43" s="144" t="s">
        <v>597</v>
      </c>
      <c r="C43" s="231" t="s">
        <v>15</v>
      </c>
      <c r="D43" s="100">
        <v>385</v>
      </c>
      <c r="E43" s="100"/>
      <c r="F43" s="100"/>
      <c r="G43" s="88"/>
      <c r="H43" s="31">
        <v>25.3</v>
      </c>
      <c r="I43" s="36">
        <f t="shared" ref="I43" si="8">+G43*H43</f>
        <v>0</v>
      </c>
    </row>
    <row r="44" spans="1:10" s="69" customFormat="1" ht="12" customHeight="1" x14ac:dyDescent="0.3">
      <c r="A44" s="100"/>
      <c r="B44" s="144" t="s">
        <v>598</v>
      </c>
      <c r="C44" s="231" t="s">
        <v>15</v>
      </c>
      <c r="D44" s="100">
        <v>1000</v>
      </c>
      <c r="E44" s="100">
        <v>405</v>
      </c>
      <c r="F44" s="100">
        <f>150+50</f>
        <v>200</v>
      </c>
      <c r="G44" s="88"/>
      <c r="H44" s="31">
        <v>9.1999999999999993</v>
      </c>
      <c r="I44" s="36">
        <f t="shared" ref="I44" si="9">+G44*H44</f>
        <v>0</v>
      </c>
    </row>
    <row r="45" spans="1:10" s="69" customFormat="1" ht="12" customHeight="1" x14ac:dyDescent="0.3">
      <c r="A45" s="100"/>
      <c r="B45" s="144" t="s">
        <v>595</v>
      </c>
      <c r="C45" s="231" t="s">
        <v>15</v>
      </c>
      <c r="D45" s="100"/>
      <c r="E45" s="100"/>
      <c r="F45" s="100">
        <v>27</v>
      </c>
      <c r="G45" s="88"/>
      <c r="H45" s="31">
        <v>51.8</v>
      </c>
      <c r="I45" s="36">
        <f t="shared" ref="I45" si="10">+G45*H45</f>
        <v>0</v>
      </c>
    </row>
    <row r="46" spans="1:10" s="69" customFormat="1" ht="12" customHeight="1" x14ac:dyDescent="0.3">
      <c r="A46" s="100"/>
      <c r="B46" s="144" t="s">
        <v>542</v>
      </c>
      <c r="C46" s="231" t="s">
        <v>88</v>
      </c>
      <c r="D46" s="100">
        <f>24+1+2</f>
        <v>27</v>
      </c>
      <c r="E46" s="100">
        <v>4</v>
      </c>
      <c r="F46" s="100">
        <v>1</v>
      </c>
      <c r="G46" s="88"/>
      <c r="H46" s="31">
        <v>86.3</v>
      </c>
      <c r="I46" s="36">
        <f t="shared" si="6"/>
        <v>0</v>
      </c>
    </row>
    <row r="47" spans="1:10" s="69" customFormat="1" ht="24" x14ac:dyDescent="0.3">
      <c r="A47" s="100"/>
      <c r="B47" s="144" t="s">
        <v>594</v>
      </c>
      <c r="C47" s="231" t="s">
        <v>88</v>
      </c>
      <c r="D47" s="100">
        <f>26+21+11</f>
        <v>58</v>
      </c>
      <c r="E47" s="100">
        <v>2</v>
      </c>
      <c r="F47" s="100">
        <v>3</v>
      </c>
      <c r="G47" s="88"/>
      <c r="H47" s="31">
        <v>57.5</v>
      </c>
      <c r="I47" s="36">
        <f t="shared" ref="I47:I48" si="11">+G47*H47</f>
        <v>0</v>
      </c>
    </row>
    <row r="48" spans="1:10" s="69" customFormat="1" x14ac:dyDescent="0.3">
      <c r="A48" s="100"/>
      <c r="B48" s="144" t="s">
        <v>640</v>
      </c>
      <c r="C48" s="231" t="s">
        <v>88</v>
      </c>
      <c r="D48" s="100">
        <v>1</v>
      </c>
      <c r="E48" s="100"/>
      <c r="F48" s="100"/>
      <c r="G48" s="88"/>
      <c r="H48" s="31">
        <v>9033.2999999999993</v>
      </c>
      <c r="I48" s="36">
        <f t="shared" si="11"/>
        <v>0</v>
      </c>
    </row>
    <row r="49" spans="1:9" s="69" customFormat="1" ht="12" customHeight="1" x14ac:dyDescent="0.3">
      <c r="A49" s="100"/>
      <c r="B49" s="144" t="s">
        <v>543</v>
      </c>
      <c r="C49" s="231" t="s">
        <v>88</v>
      </c>
      <c r="D49" s="100">
        <v>70</v>
      </c>
      <c r="E49" s="100">
        <v>10</v>
      </c>
      <c r="F49" s="100">
        <v>8</v>
      </c>
      <c r="G49" s="88"/>
      <c r="H49" s="31">
        <v>40.299999999999997</v>
      </c>
      <c r="I49" s="36">
        <f t="shared" si="6"/>
        <v>0</v>
      </c>
    </row>
    <row r="50" spans="1:9" s="69" customFormat="1" ht="12" customHeight="1" x14ac:dyDescent="0.3">
      <c r="A50" s="100"/>
      <c r="B50" s="144" t="s">
        <v>544</v>
      </c>
      <c r="C50" s="231" t="s">
        <v>88</v>
      </c>
      <c r="D50" s="100">
        <v>10</v>
      </c>
      <c r="E50" s="100">
        <v>6</v>
      </c>
      <c r="F50" s="100"/>
      <c r="G50" s="88"/>
      <c r="H50" s="31">
        <v>57.5</v>
      </c>
      <c r="I50" s="36">
        <f t="shared" si="6"/>
        <v>0</v>
      </c>
    </row>
    <row r="51" spans="1:9" s="69" customFormat="1" ht="12" customHeight="1" x14ac:dyDescent="0.3">
      <c r="A51" s="100"/>
      <c r="B51" s="141" t="s">
        <v>363</v>
      </c>
      <c r="C51" s="231" t="s">
        <v>88</v>
      </c>
      <c r="D51" s="100">
        <v>1</v>
      </c>
      <c r="E51" s="100"/>
      <c r="F51" s="100"/>
      <c r="G51" s="88"/>
      <c r="H51" s="31">
        <v>0</v>
      </c>
      <c r="I51" s="36">
        <f t="shared" si="6"/>
        <v>0</v>
      </c>
    </row>
    <row r="52" spans="1:9" ht="12" customHeight="1" thickBot="1" x14ac:dyDescent="0.35">
      <c r="A52" s="129"/>
      <c r="B52" s="128"/>
      <c r="C52" s="42"/>
      <c r="D52" s="27"/>
      <c r="E52" s="27"/>
      <c r="F52" s="27"/>
      <c r="G52" s="30"/>
      <c r="H52" s="147"/>
      <c r="I52" s="36">
        <f t="shared" si="5"/>
        <v>0</v>
      </c>
    </row>
    <row r="53" spans="1:9" ht="13.2" thickTop="1" thickBot="1" x14ac:dyDescent="0.35">
      <c r="A53" s="53"/>
      <c r="B53" s="54"/>
      <c r="C53" s="55"/>
      <c r="D53" s="206"/>
      <c r="E53" s="206"/>
      <c r="F53" s="206"/>
      <c r="G53" s="56"/>
      <c r="H53" s="31"/>
      <c r="I53" s="57"/>
    </row>
    <row r="54" spans="1:9" s="69" customFormat="1" ht="15" customHeight="1" thickBot="1" x14ac:dyDescent="0.35">
      <c r="A54" s="53"/>
      <c r="B54" s="58" t="s">
        <v>286</v>
      </c>
      <c r="C54" s="59"/>
      <c r="D54" s="207"/>
      <c r="E54" s="207"/>
      <c r="F54" s="207"/>
      <c r="G54" s="135"/>
      <c r="H54" s="61"/>
      <c r="I54" s="62">
        <f>SUBTOTAL(9,I4:I52)</f>
        <v>115617.5</v>
      </c>
    </row>
    <row r="55" spans="1:9" s="69" customFormat="1" ht="15" customHeight="1" thickBot="1" x14ac:dyDescent="0.35">
      <c r="A55" s="53"/>
      <c r="B55" s="58"/>
      <c r="C55" s="59"/>
      <c r="D55" s="207"/>
      <c r="E55" s="207"/>
      <c r="F55" s="207"/>
      <c r="G55" s="135"/>
      <c r="H55" s="61"/>
      <c r="I55" s="63"/>
    </row>
    <row r="56" spans="1:9" s="69" customFormat="1" ht="15" customHeight="1" thickBot="1" x14ac:dyDescent="0.35">
      <c r="A56" s="53"/>
      <c r="B56" s="58" t="s">
        <v>393</v>
      </c>
      <c r="C56" s="59"/>
      <c r="D56" s="207"/>
      <c r="E56" s="207"/>
      <c r="F56" s="207"/>
      <c r="G56" s="135"/>
      <c r="H56" s="61"/>
      <c r="I56" s="62">
        <f>+I54*0.2</f>
        <v>23123.5</v>
      </c>
    </row>
    <row r="57" spans="1:9" s="69" customFormat="1" ht="15" customHeight="1" thickBot="1" x14ac:dyDescent="0.35">
      <c r="A57" s="53"/>
      <c r="B57" s="58"/>
      <c r="C57" s="59"/>
      <c r="D57" s="207"/>
      <c r="E57" s="207"/>
      <c r="F57" s="207"/>
      <c r="G57" s="135"/>
      <c r="H57" s="61"/>
      <c r="I57" s="63"/>
    </row>
    <row r="58" spans="1:9" s="69" customFormat="1" ht="15" customHeight="1" thickBot="1" x14ac:dyDescent="0.35">
      <c r="A58" s="64"/>
      <c r="B58" s="65" t="s">
        <v>12</v>
      </c>
      <c r="C58" s="66"/>
      <c r="D58" s="208"/>
      <c r="E58" s="208"/>
      <c r="F58" s="208"/>
      <c r="G58" s="148"/>
      <c r="H58" s="68"/>
      <c r="I58" s="62">
        <f>I54+I56</f>
        <v>138741</v>
      </c>
    </row>
  </sheetData>
  <mergeCells count="4">
    <mergeCell ref="B1:B2"/>
    <mergeCell ref="G2:I2"/>
    <mergeCell ref="A3:B3"/>
    <mergeCell ref="G1:I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6" fitToHeight="0" orientation="portrait" r:id="rId1"/>
  <headerFooter>
    <oddHeader>&amp;LCH LE VINATIER&amp;CCCAEM
BATIMENTS  332&amp;RGROUPEMENT CITINEA - MAJ APS 15/09/22</oddHeader>
    <oddFooter>&amp;RPage &amp;P/&amp;N</oddFooter>
  </headerFooter>
  <rowBreaks count="1" manualBreakCount="1">
    <brk id="58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F126"/>
  <sheetViews>
    <sheetView showZeros="0" view="pageBreakPreview" zoomScaleNormal="120" zoomScaleSheetLayoutView="100" workbookViewId="0">
      <pane xSplit="3" ySplit="3" topLeftCell="D73" activePane="bottomRight" state="frozen"/>
      <selection activeCell="E3" sqref="E1:F1048576"/>
      <selection pane="topRight" activeCell="E3" sqref="E1:F1048576"/>
      <selection pane="bottomLeft" activeCell="E3" sqref="E1:F1048576"/>
      <selection pane="bottomRight" sqref="A1:XFD1048576"/>
    </sheetView>
  </sheetViews>
  <sheetFormatPr baseColWidth="10" defaultRowHeight="12" x14ac:dyDescent="0.3"/>
  <cols>
    <col min="1" max="1" width="4.88671875" style="69" customWidth="1"/>
    <col min="2" max="2" width="41.44140625" style="70" customWidth="1"/>
    <col min="3" max="3" width="7.6640625" style="69" customWidth="1"/>
    <col min="4" max="4" width="8.44140625" style="70" customWidth="1"/>
    <col min="5" max="6" width="15.5546875" style="70" customWidth="1"/>
    <col min="7" max="236" width="11.44140625" style="70"/>
    <col min="237" max="237" width="7.109375" style="70" customWidth="1"/>
    <col min="238" max="238" width="76.33203125" style="70" customWidth="1"/>
    <col min="239" max="239" width="37.109375" style="70" customWidth="1"/>
    <col min="240" max="492" width="11.44140625" style="70"/>
    <col min="493" max="493" width="7.109375" style="70" customWidth="1"/>
    <col min="494" max="494" width="76.33203125" style="70" customWidth="1"/>
    <col min="495" max="495" width="37.109375" style="70" customWidth="1"/>
    <col min="496" max="748" width="11.44140625" style="70"/>
    <col min="749" max="749" width="7.109375" style="70" customWidth="1"/>
    <col min="750" max="750" width="76.33203125" style="70" customWidth="1"/>
    <col min="751" max="751" width="37.109375" style="70" customWidth="1"/>
    <col min="752" max="1004" width="11.44140625" style="70"/>
    <col min="1005" max="1005" width="7.109375" style="70" customWidth="1"/>
    <col min="1006" max="1006" width="76.33203125" style="70" customWidth="1"/>
    <col min="1007" max="1007" width="37.109375" style="70" customWidth="1"/>
    <col min="1008" max="1260" width="11.44140625" style="70"/>
    <col min="1261" max="1261" width="7.109375" style="70" customWidth="1"/>
    <col min="1262" max="1262" width="76.33203125" style="70" customWidth="1"/>
    <col min="1263" max="1263" width="37.109375" style="70" customWidth="1"/>
    <col min="1264" max="1516" width="11.44140625" style="70"/>
    <col min="1517" max="1517" width="7.109375" style="70" customWidth="1"/>
    <col min="1518" max="1518" width="76.33203125" style="70" customWidth="1"/>
    <col min="1519" max="1519" width="37.109375" style="70" customWidth="1"/>
    <col min="1520" max="1772" width="11.44140625" style="70"/>
    <col min="1773" max="1773" width="7.109375" style="70" customWidth="1"/>
    <col min="1774" max="1774" width="76.33203125" style="70" customWidth="1"/>
    <col min="1775" max="1775" width="37.109375" style="70" customWidth="1"/>
    <col min="1776" max="2028" width="11.44140625" style="70"/>
    <col min="2029" max="2029" width="7.109375" style="70" customWidth="1"/>
    <col min="2030" max="2030" width="76.33203125" style="70" customWidth="1"/>
    <col min="2031" max="2031" width="37.109375" style="70" customWidth="1"/>
    <col min="2032" max="2284" width="11.44140625" style="70"/>
    <col min="2285" max="2285" width="7.109375" style="70" customWidth="1"/>
    <col min="2286" max="2286" width="76.33203125" style="70" customWidth="1"/>
    <col min="2287" max="2287" width="37.109375" style="70" customWidth="1"/>
    <col min="2288" max="2540" width="11.44140625" style="70"/>
    <col min="2541" max="2541" width="7.109375" style="70" customWidth="1"/>
    <col min="2542" max="2542" width="76.33203125" style="70" customWidth="1"/>
    <col min="2543" max="2543" width="37.109375" style="70" customWidth="1"/>
    <col min="2544" max="2796" width="11.44140625" style="70"/>
    <col min="2797" max="2797" width="7.109375" style="70" customWidth="1"/>
    <col min="2798" max="2798" width="76.33203125" style="70" customWidth="1"/>
    <col min="2799" max="2799" width="37.109375" style="70" customWidth="1"/>
    <col min="2800" max="3052" width="11.44140625" style="70"/>
    <col min="3053" max="3053" width="7.109375" style="70" customWidth="1"/>
    <col min="3054" max="3054" width="76.33203125" style="70" customWidth="1"/>
    <col min="3055" max="3055" width="37.109375" style="70" customWidth="1"/>
    <col min="3056" max="3308" width="11.44140625" style="70"/>
    <col min="3309" max="3309" width="7.109375" style="70" customWidth="1"/>
    <col min="3310" max="3310" width="76.33203125" style="70" customWidth="1"/>
    <col min="3311" max="3311" width="37.109375" style="70" customWidth="1"/>
    <col min="3312" max="3564" width="11.44140625" style="70"/>
    <col min="3565" max="3565" width="7.109375" style="70" customWidth="1"/>
    <col min="3566" max="3566" width="76.33203125" style="70" customWidth="1"/>
    <col min="3567" max="3567" width="37.109375" style="70" customWidth="1"/>
    <col min="3568" max="3820" width="11.44140625" style="70"/>
    <col min="3821" max="3821" width="7.109375" style="70" customWidth="1"/>
    <col min="3822" max="3822" width="76.33203125" style="70" customWidth="1"/>
    <col min="3823" max="3823" width="37.109375" style="70" customWidth="1"/>
    <col min="3824" max="4076" width="11.44140625" style="70"/>
    <col min="4077" max="4077" width="7.109375" style="70" customWidth="1"/>
    <col min="4078" max="4078" width="76.33203125" style="70" customWidth="1"/>
    <col min="4079" max="4079" width="37.109375" style="70" customWidth="1"/>
    <col min="4080" max="4332" width="11.44140625" style="70"/>
    <col min="4333" max="4333" width="7.109375" style="70" customWidth="1"/>
    <col min="4334" max="4334" width="76.33203125" style="70" customWidth="1"/>
    <col min="4335" max="4335" width="37.109375" style="70" customWidth="1"/>
    <col min="4336" max="4588" width="11.44140625" style="70"/>
    <col min="4589" max="4589" width="7.109375" style="70" customWidth="1"/>
    <col min="4590" max="4590" width="76.33203125" style="70" customWidth="1"/>
    <col min="4591" max="4591" width="37.109375" style="70" customWidth="1"/>
    <col min="4592" max="4844" width="11.44140625" style="70"/>
    <col min="4845" max="4845" width="7.109375" style="70" customWidth="1"/>
    <col min="4846" max="4846" width="76.33203125" style="70" customWidth="1"/>
    <col min="4847" max="4847" width="37.109375" style="70" customWidth="1"/>
    <col min="4848" max="5100" width="11.44140625" style="70"/>
    <col min="5101" max="5101" width="7.109375" style="70" customWidth="1"/>
    <col min="5102" max="5102" width="76.33203125" style="70" customWidth="1"/>
    <col min="5103" max="5103" width="37.109375" style="70" customWidth="1"/>
    <col min="5104" max="5356" width="11.44140625" style="70"/>
    <col min="5357" max="5357" width="7.109375" style="70" customWidth="1"/>
    <col min="5358" max="5358" width="76.33203125" style="70" customWidth="1"/>
    <col min="5359" max="5359" width="37.109375" style="70" customWidth="1"/>
    <col min="5360" max="5612" width="11.44140625" style="70"/>
    <col min="5613" max="5613" width="7.109375" style="70" customWidth="1"/>
    <col min="5614" max="5614" width="76.33203125" style="70" customWidth="1"/>
    <col min="5615" max="5615" width="37.109375" style="70" customWidth="1"/>
    <col min="5616" max="5868" width="11.44140625" style="70"/>
    <col min="5869" max="5869" width="7.109375" style="70" customWidth="1"/>
    <col min="5870" max="5870" width="76.33203125" style="70" customWidth="1"/>
    <col min="5871" max="5871" width="37.109375" style="70" customWidth="1"/>
    <col min="5872" max="6124" width="11.44140625" style="70"/>
    <col min="6125" max="6125" width="7.109375" style="70" customWidth="1"/>
    <col min="6126" max="6126" width="76.33203125" style="70" customWidth="1"/>
    <col min="6127" max="6127" width="37.109375" style="70" customWidth="1"/>
    <col min="6128" max="6380" width="11.44140625" style="70"/>
    <col min="6381" max="6381" width="7.109375" style="70" customWidth="1"/>
    <col min="6382" max="6382" width="76.33203125" style="70" customWidth="1"/>
    <col min="6383" max="6383" width="37.109375" style="70" customWidth="1"/>
    <col min="6384" max="6636" width="11.44140625" style="70"/>
    <col min="6637" max="6637" width="7.109375" style="70" customWidth="1"/>
    <col min="6638" max="6638" width="76.33203125" style="70" customWidth="1"/>
    <col min="6639" max="6639" width="37.109375" style="70" customWidth="1"/>
    <col min="6640" max="6892" width="11.44140625" style="70"/>
    <col min="6893" max="6893" width="7.109375" style="70" customWidth="1"/>
    <col min="6894" max="6894" width="76.33203125" style="70" customWidth="1"/>
    <col min="6895" max="6895" width="37.109375" style="70" customWidth="1"/>
    <col min="6896" max="7148" width="11.44140625" style="70"/>
    <col min="7149" max="7149" width="7.109375" style="70" customWidth="1"/>
    <col min="7150" max="7150" width="76.33203125" style="70" customWidth="1"/>
    <col min="7151" max="7151" width="37.109375" style="70" customWidth="1"/>
    <col min="7152" max="7404" width="11.44140625" style="70"/>
    <col min="7405" max="7405" width="7.109375" style="70" customWidth="1"/>
    <col min="7406" max="7406" width="76.33203125" style="70" customWidth="1"/>
    <col min="7407" max="7407" width="37.109375" style="70" customWidth="1"/>
    <col min="7408" max="7660" width="11.44140625" style="70"/>
    <col min="7661" max="7661" width="7.109375" style="70" customWidth="1"/>
    <col min="7662" max="7662" width="76.33203125" style="70" customWidth="1"/>
    <col min="7663" max="7663" width="37.109375" style="70" customWidth="1"/>
    <col min="7664" max="7916" width="11.44140625" style="70"/>
    <col min="7917" max="7917" width="7.109375" style="70" customWidth="1"/>
    <col min="7918" max="7918" width="76.33203125" style="70" customWidth="1"/>
    <col min="7919" max="7919" width="37.109375" style="70" customWidth="1"/>
    <col min="7920" max="8172" width="11.44140625" style="70"/>
    <col min="8173" max="8173" width="7.109375" style="70" customWidth="1"/>
    <col min="8174" max="8174" width="76.33203125" style="70" customWidth="1"/>
    <col min="8175" max="8175" width="37.109375" style="70" customWidth="1"/>
    <col min="8176" max="8428" width="11.44140625" style="70"/>
    <col min="8429" max="8429" width="7.109375" style="70" customWidth="1"/>
    <col min="8430" max="8430" width="76.33203125" style="70" customWidth="1"/>
    <col min="8431" max="8431" width="37.109375" style="70" customWidth="1"/>
    <col min="8432" max="8684" width="11.44140625" style="70"/>
    <col min="8685" max="8685" width="7.109375" style="70" customWidth="1"/>
    <col min="8686" max="8686" width="76.33203125" style="70" customWidth="1"/>
    <col min="8687" max="8687" width="37.109375" style="70" customWidth="1"/>
    <col min="8688" max="8940" width="11.44140625" style="70"/>
    <col min="8941" max="8941" width="7.109375" style="70" customWidth="1"/>
    <col min="8942" max="8942" width="76.33203125" style="70" customWidth="1"/>
    <col min="8943" max="8943" width="37.109375" style="70" customWidth="1"/>
    <col min="8944" max="9196" width="11.44140625" style="70"/>
    <col min="9197" max="9197" width="7.109375" style="70" customWidth="1"/>
    <col min="9198" max="9198" width="76.33203125" style="70" customWidth="1"/>
    <col min="9199" max="9199" width="37.109375" style="70" customWidth="1"/>
    <col min="9200" max="9452" width="11.44140625" style="70"/>
    <col min="9453" max="9453" width="7.109375" style="70" customWidth="1"/>
    <col min="9454" max="9454" width="76.33203125" style="70" customWidth="1"/>
    <col min="9455" max="9455" width="37.109375" style="70" customWidth="1"/>
    <col min="9456" max="9708" width="11.44140625" style="70"/>
    <col min="9709" max="9709" width="7.109375" style="70" customWidth="1"/>
    <col min="9710" max="9710" width="76.33203125" style="70" customWidth="1"/>
    <col min="9711" max="9711" width="37.109375" style="70" customWidth="1"/>
    <col min="9712" max="9964" width="11.44140625" style="70"/>
    <col min="9965" max="9965" width="7.109375" style="70" customWidth="1"/>
    <col min="9966" max="9966" width="76.33203125" style="70" customWidth="1"/>
    <col min="9967" max="9967" width="37.109375" style="70" customWidth="1"/>
    <col min="9968" max="10220" width="11.44140625" style="70"/>
    <col min="10221" max="10221" width="7.109375" style="70" customWidth="1"/>
    <col min="10222" max="10222" width="76.33203125" style="70" customWidth="1"/>
    <col min="10223" max="10223" width="37.109375" style="70" customWidth="1"/>
    <col min="10224" max="10476" width="11.44140625" style="70"/>
    <col min="10477" max="10477" width="7.109375" style="70" customWidth="1"/>
    <col min="10478" max="10478" width="76.33203125" style="70" customWidth="1"/>
    <col min="10479" max="10479" width="37.109375" style="70" customWidth="1"/>
    <col min="10480" max="10732" width="11.44140625" style="70"/>
    <col min="10733" max="10733" width="7.109375" style="70" customWidth="1"/>
    <col min="10734" max="10734" width="76.33203125" style="70" customWidth="1"/>
    <col min="10735" max="10735" width="37.109375" style="70" customWidth="1"/>
    <col min="10736" max="10988" width="11.44140625" style="70"/>
    <col min="10989" max="10989" width="7.109375" style="70" customWidth="1"/>
    <col min="10990" max="10990" width="76.33203125" style="70" customWidth="1"/>
    <col min="10991" max="10991" width="37.109375" style="70" customWidth="1"/>
    <col min="10992" max="11244" width="11.44140625" style="70"/>
    <col min="11245" max="11245" width="7.109375" style="70" customWidth="1"/>
    <col min="11246" max="11246" width="76.33203125" style="70" customWidth="1"/>
    <col min="11247" max="11247" width="37.109375" style="70" customWidth="1"/>
    <col min="11248" max="11500" width="11.44140625" style="70"/>
    <col min="11501" max="11501" width="7.109375" style="70" customWidth="1"/>
    <col min="11502" max="11502" width="76.33203125" style="70" customWidth="1"/>
    <col min="11503" max="11503" width="37.109375" style="70" customWidth="1"/>
    <col min="11504" max="11756" width="11.44140625" style="70"/>
    <col min="11757" max="11757" width="7.109375" style="70" customWidth="1"/>
    <col min="11758" max="11758" width="76.33203125" style="70" customWidth="1"/>
    <col min="11759" max="11759" width="37.109375" style="70" customWidth="1"/>
    <col min="11760" max="12012" width="11.44140625" style="70"/>
    <col min="12013" max="12013" width="7.109375" style="70" customWidth="1"/>
    <col min="12014" max="12014" width="76.33203125" style="70" customWidth="1"/>
    <col min="12015" max="12015" width="37.109375" style="70" customWidth="1"/>
    <col min="12016" max="12268" width="11.44140625" style="70"/>
    <col min="12269" max="12269" width="7.109375" style="70" customWidth="1"/>
    <col min="12270" max="12270" width="76.33203125" style="70" customWidth="1"/>
    <col min="12271" max="12271" width="37.109375" style="70" customWidth="1"/>
    <col min="12272" max="12524" width="11.44140625" style="70"/>
    <col min="12525" max="12525" width="7.109375" style="70" customWidth="1"/>
    <col min="12526" max="12526" width="76.33203125" style="70" customWidth="1"/>
    <col min="12527" max="12527" width="37.109375" style="70" customWidth="1"/>
    <col min="12528" max="12780" width="11.44140625" style="70"/>
    <col min="12781" max="12781" width="7.109375" style="70" customWidth="1"/>
    <col min="12782" max="12782" width="76.33203125" style="70" customWidth="1"/>
    <col min="12783" max="12783" width="37.109375" style="70" customWidth="1"/>
    <col min="12784" max="13036" width="11.44140625" style="70"/>
    <col min="13037" max="13037" width="7.109375" style="70" customWidth="1"/>
    <col min="13038" max="13038" width="76.33203125" style="70" customWidth="1"/>
    <col min="13039" max="13039" width="37.109375" style="70" customWidth="1"/>
    <col min="13040" max="13292" width="11.44140625" style="70"/>
    <col min="13293" max="13293" width="7.109375" style="70" customWidth="1"/>
    <col min="13294" max="13294" width="76.33203125" style="70" customWidth="1"/>
    <col min="13295" max="13295" width="37.109375" style="70" customWidth="1"/>
    <col min="13296" max="13548" width="11.44140625" style="70"/>
    <col min="13549" max="13549" width="7.109375" style="70" customWidth="1"/>
    <col min="13550" max="13550" width="76.33203125" style="70" customWidth="1"/>
    <col min="13551" max="13551" width="37.109375" style="70" customWidth="1"/>
    <col min="13552" max="13804" width="11.44140625" style="70"/>
    <col min="13805" max="13805" width="7.109375" style="70" customWidth="1"/>
    <col min="13806" max="13806" width="76.33203125" style="70" customWidth="1"/>
    <col min="13807" max="13807" width="37.109375" style="70" customWidth="1"/>
    <col min="13808" max="14060" width="11.44140625" style="70"/>
    <col min="14061" max="14061" width="7.109375" style="70" customWidth="1"/>
    <col min="14062" max="14062" width="76.33203125" style="70" customWidth="1"/>
    <col min="14063" max="14063" width="37.109375" style="70" customWidth="1"/>
    <col min="14064" max="14316" width="11.44140625" style="70"/>
    <col min="14317" max="14317" width="7.109375" style="70" customWidth="1"/>
    <col min="14318" max="14318" width="76.33203125" style="70" customWidth="1"/>
    <col min="14319" max="14319" width="37.109375" style="70" customWidth="1"/>
    <col min="14320" max="14572" width="11.44140625" style="70"/>
    <col min="14573" max="14573" width="7.109375" style="70" customWidth="1"/>
    <col min="14574" max="14574" width="76.33203125" style="70" customWidth="1"/>
    <col min="14575" max="14575" width="37.109375" style="70" customWidth="1"/>
    <col min="14576" max="14828" width="11.44140625" style="70"/>
    <col min="14829" max="14829" width="7.109375" style="70" customWidth="1"/>
    <col min="14830" max="14830" width="76.33203125" style="70" customWidth="1"/>
    <col min="14831" max="14831" width="37.109375" style="70" customWidth="1"/>
    <col min="14832" max="15084" width="11.44140625" style="70"/>
    <col min="15085" max="15085" width="7.109375" style="70" customWidth="1"/>
    <col min="15086" max="15086" width="76.33203125" style="70" customWidth="1"/>
    <col min="15087" max="15087" width="37.109375" style="70" customWidth="1"/>
    <col min="15088" max="15340" width="11.44140625" style="70"/>
    <col min="15341" max="15341" width="7.109375" style="70" customWidth="1"/>
    <col min="15342" max="15342" width="76.33203125" style="70" customWidth="1"/>
    <col min="15343" max="15343" width="37.109375" style="70" customWidth="1"/>
    <col min="15344" max="15596" width="11.44140625" style="70"/>
    <col min="15597" max="15597" width="7.109375" style="70" customWidth="1"/>
    <col min="15598" max="15598" width="76.33203125" style="70" customWidth="1"/>
    <col min="15599" max="15599" width="37.109375" style="70" customWidth="1"/>
    <col min="15600" max="15852" width="11.44140625" style="70"/>
    <col min="15853" max="15853" width="7.109375" style="70" customWidth="1"/>
    <col min="15854" max="15854" width="76.33203125" style="70" customWidth="1"/>
    <col min="15855" max="15855" width="37.109375" style="70" customWidth="1"/>
    <col min="15856" max="16108" width="11.44140625" style="70"/>
    <col min="16109" max="16109" width="7.109375" style="70" customWidth="1"/>
    <col min="16110" max="16110" width="76.33203125" style="70" customWidth="1"/>
    <col min="16111" max="16111" width="37.109375" style="70" customWidth="1"/>
    <col min="16112" max="16384" width="11.44140625" style="70"/>
  </cols>
  <sheetData>
    <row r="1" spans="1:6" s="69" customFormat="1" ht="24.75" customHeight="1" thickBot="1" x14ac:dyDescent="0.35">
      <c r="A1" s="13"/>
      <c r="B1" s="416" t="s">
        <v>472</v>
      </c>
      <c r="C1" s="346"/>
      <c r="D1" s="419" t="s">
        <v>263</v>
      </c>
      <c r="E1" s="420"/>
      <c r="F1" s="421"/>
    </row>
    <row r="2" spans="1:6" s="69" customFormat="1" ht="17.25" customHeight="1" thickBot="1" x14ac:dyDescent="0.35">
      <c r="A2" s="15"/>
      <c r="B2" s="417"/>
      <c r="C2" s="16"/>
      <c r="D2" s="414" t="s">
        <v>251</v>
      </c>
      <c r="E2" s="415"/>
      <c r="F2" s="418"/>
    </row>
    <row r="3" spans="1:6" s="69" customFormat="1" ht="17.25" customHeight="1" thickBot="1" x14ac:dyDescent="0.35">
      <c r="A3" s="414" t="s">
        <v>8</v>
      </c>
      <c r="B3" s="415"/>
      <c r="C3" s="17" t="s">
        <v>9</v>
      </c>
      <c r="D3" s="18" t="s">
        <v>28</v>
      </c>
      <c r="E3" s="118" t="s">
        <v>10</v>
      </c>
      <c r="F3" s="119" t="s">
        <v>11</v>
      </c>
    </row>
    <row r="4" spans="1:6" s="69" customFormat="1" ht="12.75" customHeight="1" thickBot="1" x14ac:dyDescent="0.35">
      <c r="A4" s="21"/>
      <c r="B4" s="22"/>
      <c r="C4" s="23"/>
      <c r="D4" s="120"/>
      <c r="E4" s="31"/>
      <c r="F4" s="26"/>
    </row>
    <row r="5" spans="1:6" s="69" customFormat="1" ht="23.25" customHeight="1" thickBot="1" x14ac:dyDescent="0.35">
      <c r="A5" s="27">
        <v>1</v>
      </c>
      <c r="B5" s="112" t="s">
        <v>14</v>
      </c>
      <c r="C5" s="29"/>
      <c r="D5" s="121"/>
      <c r="E5" s="31">
        <v>0</v>
      </c>
      <c r="F5" s="119">
        <f>SUBTOTAL(9,F6:F14)</f>
        <v>68116.5</v>
      </c>
    </row>
    <row r="6" spans="1:6" s="69" customFormat="1" ht="12.75" customHeight="1" x14ac:dyDescent="0.3">
      <c r="A6" s="27"/>
      <c r="B6" s="37" t="s">
        <v>111</v>
      </c>
      <c r="C6" s="38" t="s">
        <v>655</v>
      </c>
      <c r="D6" s="122"/>
      <c r="E6" s="226">
        <v>0</v>
      </c>
      <c r="F6" s="99">
        <f>D6*E6</f>
        <v>0</v>
      </c>
    </row>
    <row r="7" spans="1:6" s="69" customFormat="1" ht="12.75" customHeight="1" x14ac:dyDescent="0.3">
      <c r="A7" s="44"/>
      <c r="B7" s="37" t="s">
        <v>109</v>
      </c>
      <c r="C7" s="38" t="s">
        <v>88</v>
      </c>
      <c r="D7" s="122">
        <v>0.6</v>
      </c>
      <c r="E7" s="226">
        <v>25182.6</v>
      </c>
      <c r="F7" s="99">
        <f t="shared" ref="F7:F13" si="0">D7*E7</f>
        <v>15109.559999999998</v>
      </c>
    </row>
    <row r="8" spans="1:6" s="69" customFormat="1" x14ac:dyDescent="0.3">
      <c r="A8" s="44"/>
      <c r="B8" s="37" t="s">
        <v>119</v>
      </c>
      <c r="C8" s="38" t="s">
        <v>88</v>
      </c>
      <c r="D8" s="122">
        <v>0.6</v>
      </c>
      <c r="E8" s="226">
        <v>9447</v>
      </c>
      <c r="F8" s="99">
        <f t="shared" si="0"/>
        <v>5668.2</v>
      </c>
    </row>
    <row r="9" spans="1:6" s="69" customFormat="1" ht="12.75" customHeight="1" x14ac:dyDescent="0.3">
      <c r="A9" s="44"/>
      <c r="B9" s="37" t="s">
        <v>736</v>
      </c>
      <c r="C9" s="38" t="s">
        <v>88</v>
      </c>
      <c r="D9" s="122">
        <v>0.6</v>
      </c>
      <c r="E9" s="226">
        <v>13634.6</v>
      </c>
      <c r="F9" s="99">
        <f t="shared" si="0"/>
        <v>8180.76</v>
      </c>
    </row>
    <row r="10" spans="1:6" s="69" customFormat="1" ht="12.75" customHeight="1" x14ac:dyDescent="0.3">
      <c r="A10" s="44"/>
      <c r="B10" s="37" t="s">
        <v>110</v>
      </c>
      <c r="C10" s="38" t="s">
        <v>88</v>
      </c>
      <c r="D10" s="122">
        <v>0.6</v>
      </c>
      <c r="E10" s="226">
        <v>3674.3</v>
      </c>
      <c r="F10" s="99">
        <f t="shared" si="0"/>
        <v>2204.58</v>
      </c>
    </row>
    <row r="11" spans="1:6" s="69" customFormat="1" ht="12.75" customHeight="1" x14ac:dyDescent="0.3">
      <c r="A11" s="44"/>
      <c r="B11" s="37" t="s">
        <v>106</v>
      </c>
      <c r="C11" s="35" t="s">
        <v>88</v>
      </c>
      <c r="D11" s="122">
        <v>0.6</v>
      </c>
      <c r="E11" s="226">
        <v>26498.2</v>
      </c>
      <c r="F11" s="99">
        <f t="shared" si="0"/>
        <v>15898.92</v>
      </c>
    </row>
    <row r="12" spans="1:6" s="69" customFormat="1" ht="12.75" customHeight="1" x14ac:dyDescent="0.3">
      <c r="A12" s="44"/>
      <c r="B12" s="37" t="s">
        <v>737</v>
      </c>
      <c r="C12" s="35" t="s">
        <v>88</v>
      </c>
      <c r="D12" s="122">
        <v>0.6</v>
      </c>
      <c r="E12" s="226">
        <v>21811.3</v>
      </c>
      <c r="F12" s="99">
        <f t="shared" si="0"/>
        <v>13086.779999999999</v>
      </c>
    </row>
    <row r="13" spans="1:6" s="69" customFormat="1" ht="30.75" customHeight="1" x14ac:dyDescent="0.3">
      <c r="A13" s="44"/>
      <c r="B13" s="37" t="s">
        <v>369</v>
      </c>
      <c r="C13" s="35" t="s">
        <v>88</v>
      </c>
      <c r="D13" s="122">
        <v>0.6</v>
      </c>
      <c r="E13" s="226">
        <v>13279.5</v>
      </c>
      <c r="F13" s="99">
        <f t="shared" si="0"/>
        <v>7967.7</v>
      </c>
    </row>
    <row r="14" spans="1:6" s="69" customFormat="1" ht="12.75" customHeight="1" thickBot="1" x14ac:dyDescent="0.35">
      <c r="A14" s="44"/>
      <c r="B14" s="104"/>
      <c r="C14" s="35"/>
      <c r="D14" s="122"/>
      <c r="E14" s="31">
        <v>0</v>
      </c>
      <c r="F14" s="36">
        <f t="shared" ref="F14:F59" si="1">D14*E14</f>
        <v>0</v>
      </c>
    </row>
    <row r="15" spans="1:6" s="69" customFormat="1" ht="23.25" customHeight="1" thickBot="1" x14ac:dyDescent="0.35">
      <c r="A15" s="27">
        <v>2</v>
      </c>
      <c r="B15" s="28" t="s">
        <v>158</v>
      </c>
      <c r="C15" s="225"/>
      <c r="D15" s="123"/>
      <c r="E15" s="31">
        <v>0</v>
      </c>
      <c r="F15" s="119">
        <f>SUBTOTAL(9,F16:F18)</f>
        <v>4650.8</v>
      </c>
    </row>
    <row r="16" spans="1:6" s="69" customFormat="1" ht="12.75" customHeight="1" x14ac:dyDescent="0.3">
      <c r="A16" s="44"/>
      <c r="B16" s="37" t="s">
        <v>159</v>
      </c>
      <c r="C16" s="35" t="s">
        <v>88</v>
      </c>
      <c r="D16" s="122">
        <v>1</v>
      </c>
      <c r="E16" s="31">
        <v>4650.8</v>
      </c>
      <c r="F16" s="36">
        <f t="shared" si="1"/>
        <v>4650.8</v>
      </c>
    </row>
    <row r="17" spans="1:6" s="69" customFormat="1" ht="12.75" customHeight="1" x14ac:dyDescent="0.3">
      <c r="A17" s="44"/>
      <c r="B17" s="37"/>
      <c r="C17" s="35"/>
      <c r="D17" s="122"/>
      <c r="E17" s="31">
        <v>0</v>
      </c>
      <c r="F17" s="36">
        <f t="shared" si="1"/>
        <v>0</v>
      </c>
    </row>
    <row r="18" spans="1:6" s="69" customFormat="1" ht="12.75" customHeight="1" thickBot="1" x14ac:dyDescent="0.35">
      <c r="A18" s="44"/>
      <c r="B18" s="37"/>
      <c r="C18" s="35"/>
      <c r="D18" s="124"/>
      <c r="E18" s="31">
        <v>0</v>
      </c>
      <c r="F18" s="36">
        <f t="shared" si="1"/>
        <v>0</v>
      </c>
    </row>
    <row r="19" spans="1:6" s="69" customFormat="1" ht="23.25" customHeight="1" thickBot="1" x14ac:dyDescent="0.35">
      <c r="A19" s="27">
        <v>3</v>
      </c>
      <c r="B19" s="28" t="s">
        <v>14</v>
      </c>
      <c r="C19" s="225"/>
      <c r="D19" s="125"/>
      <c r="E19" s="31">
        <v>0</v>
      </c>
      <c r="F19" s="119">
        <f>SUBTOTAL(9,F20:F24)</f>
        <v>91920.569999999992</v>
      </c>
    </row>
    <row r="20" spans="1:6" s="69" customFormat="1" ht="12.75" customHeight="1" x14ac:dyDescent="0.3">
      <c r="A20" s="33"/>
      <c r="B20" s="37" t="s">
        <v>160</v>
      </c>
      <c r="C20" s="35" t="s">
        <v>88</v>
      </c>
      <c r="D20" s="124">
        <v>1</v>
      </c>
      <c r="E20" s="31">
        <f>76426.4+13000+107.05+2418.62-31.5</f>
        <v>91920.569999999992</v>
      </c>
      <c r="F20" s="36">
        <f t="shared" si="1"/>
        <v>91920.569999999992</v>
      </c>
    </row>
    <row r="21" spans="1:6" s="69" customFormat="1" ht="12.75" customHeight="1" x14ac:dyDescent="0.3">
      <c r="A21" s="33"/>
      <c r="B21" s="37" t="s">
        <v>161</v>
      </c>
      <c r="C21" s="35" t="s">
        <v>659</v>
      </c>
      <c r="D21" s="124"/>
      <c r="E21" s="31">
        <v>0</v>
      </c>
      <c r="F21" s="36">
        <f t="shared" si="1"/>
        <v>0</v>
      </c>
    </row>
    <row r="22" spans="1:6" s="69" customFormat="1" ht="12.75" customHeight="1" x14ac:dyDescent="0.3">
      <c r="A22" s="33"/>
      <c r="B22" s="37" t="s">
        <v>162</v>
      </c>
      <c r="C22" s="35" t="s">
        <v>659</v>
      </c>
      <c r="D22" s="124"/>
      <c r="E22" s="31">
        <v>0</v>
      </c>
      <c r="F22" s="36">
        <f t="shared" si="1"/>
        <v>0</v>
      </c>
    </row>
    <row r="23" spans="1:6" s="69" customFormat="1" ht="12.75" customHeight="1" x14ac:dyDescent="0.3">
      <c r="A23" s="33"/>
      <c r="B23" s="37" t="s">
        <v>163</v>
      </c>
      <c r="C23" s="35" t="s">
        <v>655</v>
      </c>
      <c r="D23" s="124"/>
      <c r="E23" s="31">
        <v>0</v>
      </c>
      <c r="F23" s="36">
        <f t="shared" si="1"/>
        <v>0</v>
      </c>
    </row>
    <row r="24" spans="1:6" s="69" customFormat="1" ht="12" customHeight="1" thickBot="1" x14ac:dyDescent="0.35">
      <c r="A24" s="27"/>
      <c r="B24" s="126"/>
      <c r="C24" s="38"/>
      <c r="D24" s="124"/>
      <c r="E24" s="31"/>
      <c r="F24" s="36"/>
    </row>
    <row r="25" spans="1:6" s="69" customFormat="1" ht="23.25" customHeight="1" thickBot="1" x14ac:dyDescent="0.35">
      <c r="A25" s="39">
        <v>4</v>
      </c>
      <c r="B25" s="40" t="s">
        <v>164</v>
      </c>
      <c r="C25" s="38"/>
      <c r="D25" s="125"/>
      <c r="E25" s="31">
        <v>0</v>
      </c>
      <c r="F25" s="119">
        <f>SUBTOTAL(9,F26:F60)</f>
        <v>255409.36799999999</v>
      </c>
    </row>
    <row r="26" spans="1:6" s="69" customFormat="1" ht="12.75" customHeight="1" x14ac:dyDescent="0.3">
      <c r="A26" s="27"/>
      <c r="B26" s="28" t="s">
        <v>141</v>
      </c>
      <c r="C26" s="225"/>
      <c r="D26" s="124"/>
      <c r="E26" s="31"/>
      <c r="F26" s="36">
        <f t="shared" si="1"/>
        <v>0</v>
      </c>
    </row>
    <row r="27" spans="1:6" s="69" customFormat="1" ht="12.75" customHeight="1" x14ac:dyDescent="0.3">
      <c r="A27" s="33"/>
      <c r="B27" s="37" t="s">
        <v>165</v>
      </c>
      <c r="C27" s="35" t="s">
        <v>13</v>
      </c>
      <c r="D27" s="122">
        <f>150+77.74+35.1</f>
        <v>262.84000000000003</v>
      </c>
      <c r="E27" s="226">
        <v>56.2</v>
      </c>
      <c r="F27" s="99">
        <f t="shared" si="1"/>
        <v>14771.608000000002</v>
      </c>
    </row>
    <row r="28" spans="1:6" s="69" customFormat="1" ht="22.5" customHeight="1" x14ac:dyDescent="0.3">
      <c r="A28" s="33"/>
      <c r="B28" s="37" t="s">
        <v>385</v>
      </c>
      <c r="C28" s="35" t="s">
        <v>655</v>
      </c>
      <c r="D28" s="122"/>
      <c r="E28" s="226">
        <v>0</v>
      </c>
      <c r="F28" s="99"/>
    </row>
    <row r="29" spans="1:6" s="69" customFormat="1" ht="12.75" customHeight="1" x14ac:dyDescent="0.3">
      <c r="A29" s="33"/>
      <c r="B29" s="37" t="s">
        <v>738</v>
      </c>
      <c r="C29" s="35" t="s">
        <v>13</v>
      </c>
      <c r="D29" s="122">
        <f>87+11.7</f>
        <v>98.7</v>
      </c>
      <c r="E29" s="226">
        <v>163</v>
      </c>
      <c r="F29" s="99">
        <f t="shared" si="1"/>
        <v>16088.1</v>
      </c>
    </row>
    <row r="30" spans="1:6" s="69" customFormat="1" ht="12.75" customHeight="1" x14ac:dyDescent="0.3">
      <c r="A30" s="33"/>
      <c r="B30" s="37" t="s">
        <v>287</v>
      </c>
      <c r="C30" s="35" t="s">
        <v>13</v>
      </c>
      <c r="D30" s="122">
        <v>58</v>
      </c>
      <c r="E30" s="226">
        <v>444.1</v>
      </c>
      <c r="F30" s="99">
        <f t="shared" si="1"/>
        <v>25757.800000000003</v>
      </c>
    </row>
    <row r="31" spans="1:6" s="69" customFormat="1" ht="12.75" customHeight="1" x14ac:dyDescent="0.3">
      <c r="A31" s="33"/>
      <c r="B31" s="37" t="s">
        <v>288</v>
      </c>
      <c r="C31" s="35" t="s">
        <v>655</v>
      </c>
      <c r="D31" s="122"/>
      <c r="E31" s="226">
        <v>0</v>
      </c>
      <c r="F31" s="99">
        <f t="shared" si="1"/>
        <v>0</v>
      </c>
    </row>
    <row r="32" spans="1:6" s="69" customFormat="1" ht="12.75" customHeight="1" x14ac:dyDescent="0.3">
      <c r="A32" s="33"/>
      <c r="B32" s="37" t="s">
        <v>600</v>
      </c>
      <c r="C32" s="35" t="s">
        <v>88</v>
      </c>
      <c r="D32" s="122">
        <v>1</v>
      </c>
      <c r="E32" s="226">
        <v>1755</v>
      </c>
      <c r="F32" s="99">
        <f t="shared" si="1"/>
        <v>1755</v>
      </c>
    </row>
    <row r="33" spans="1:6" s="69" customFormat="1" ht="12.75" customHeight="1" x14ac:dyDescent="0.3">
      <c r="A33" s="33"/>
      <c r="B33" s="37" t="s">
        <v>599</v>
      </c>
      <c r="C33" s="35" t="s">
        <v>655</v>
      </c>
      <c r="D33" s="122"/>
      <c r="E33" s="226">
        <v>0</v>
      </c>
      <c r="F33" s="99">
        <f t="shared" si="1"/>
        <v>0</v>
      </c>
    </row>
    <row r="34" spans="1:6" s="69" customFormat="1" ht="12.75" customHeight="1" x14ac:dyDescent="0.3">
      <c r="A34" s="33"/>
      <c r="B34" s="37"/>
      <c r="C34" s="35"/>
      <c r="D34" s="122"/>
      <c r="E34" s="226">
        <v>0</v>
      </c>
      <c r="F34" s="99">
        <f t="shared" si="1"/>
        <v>0</v>
      </c>
    </row>
    <row r="35" spans="1:6" s="69" customFormat="1" ht="12.75" customHeight="1" x14ac:dyDescent="0.3">
      <c r="A35" s="33"/>
      <c r="B35" s="37" t="s">
        <v>176</v>
      </c>
      <c r="C35" s="35"/>
      <c r="D35" s="122"/>
      <c r="E35" s="226">
        <v>0</v>
      </c>
      <c r="F35" s="99">
        <f t="shared" si="1"/>
        <v>0</v>
      </c>
    </row>
    <row r="36" spans="1:6" s="69" customFormat="1" ht="12.75" customHeight="1" x14ac:dyDescent="0.3">
      <c r="A36" s="33"/>
      <c r="B36" s="37" t="s">
        <v>1036</v>
      </c>
      <c r="C36" s="35" t="s">
        <v>32</v>
      </c>
      <c r="D36" s="122">
        <f>200+8.5-42</f>
        <v>166.5</v>
      </c>
      <c r="E36" s="226">
        <v>175.6</v>
      </c>
      <c r="F36" s="99">
        <f t="shared" si="1"/>
        <v>29237.399999999998</v>
      </c>
    </row>
    <row r="37" spans="1:6" s="69" customFormat="1" ht="12.75" customHeight="1" x14ac:dyDescent="0.3">
      <c r="A37" s="33"/>
      <c r="B37" s="37" t="s">
        <v>1052</v>
      </c>
      <c r="C37" s="35" t="s">
        <v>32</v>
      </c>
      <c r="D37" s="122">
        <v>42</v>
      </c>
      <c r="E37" s="226">
        <f>175.6+52.68</f>
        <v>228.28</v>
      </c>
      <c r="F37" s="99">
        <f>D37*E37</f>
        <v>9587.76</v>
      </c>
    </row>
    <row r="38" spans="1:6" ht="12.75" customHeight="1" x14ac:dyDescent="0.3">
      <c r="A38" s="33"/>
      <c r="B38" s="128"/>
      <c r="C38" s="42"/>
      <c r="D38" s="124"/>
      <c r="E38" s="226">
        <v>0</v>
      </c>
      <c r="F38" s="36"/>
    </row>
    <row r="39" spans="1:6" s="69" customFormat="1" ht="12.75" customHeight="1" x14ac:dyDescent="0.3">
      <c r="A39" s="27"/>
      <c r="B39" s="28" t="s">
        <v>166</v>
      </c>
      <c r="C39" s="225"/>
      <c r="D39" s="122"/>
      <c r="E39" s="226">
        <v>0</v>
      </c>
      <c r="F39" s="99">
        <f t="shared" si="1"/>
        <v>0</v>
      </c>
    </row>
    <row r="40" spans="1:6" s="69" customFormat="1" ht="12.75" customHeight="1" x14ac:dyDescent="0.3">
      <c r="A40" s="33"/>
      <c r="B40" s="37" t="s">
        <v>167</v>
      </c>
      <c r="C40" s="35" t="s">
        <v>13</v>
      </c>
      <c r="D40" s="122"/>
      <c r="E40" s="226">
        <v>0</v>
      </c>
      <c r="F40" s="99">
        <f t="shared" si="1"/>
        <v>0</v>
      </c>
    </row>
    <row r="41" spans="1:6" s="69" customFormat="1" ht="12.75" customHeight="1" x14ac:dyDescent="0.3">
      <c r="A41" s="33"/>
      <c r="B41" s="37" t="s">
        <v>739</v>
      </c>
      <c r="C41" s="38" t="s">
        <v>32</v>
      </c>
      <c r="D41" s="122">
        <v>10</v>
      </c>
      <c r="E41" s="226">
        <v>59.1</v>
      </c>
      <c r="F41" s="99">
        <f t="shared" si="1"/>
        <v>591</v>
      </c>
    </row>
    <row r="42" spans="1:6" s="69" customFormat="1" ht="12.75" customHeight="1" x14ac:dyDescent="0.3">
      <c r="A42" s="33"/>
      <c r="B42" s="37" t="s">
        <v>168</v>
      </c>
      <c r="C42" s="35" t="s">
        <v>659</v>
      </c>
      <c r="D42" s="122"/>
      <c r="E42" s="226"/>
      <c r="F42" s="99"/>
    </row>
    <row r="43" spans="1:6" s="69" customFormat="1" ht="12.75" customHeight="1" x14ac:dyDescent="0.3">
      <c r="A43" s="33"/>
      <c r="B43" s="37" t="s">
        <v>169</v>
      </c>
      <c r="C43" s="35" t="s">
        <v>655</v>
      </c>
      <c r="D43" s="235"/>
      <c r="E43" s="236"/>
      <c r="F43" s="99"/>
    </row>
    <row r="44" spans="1:6" s="69" customFormat="1" x14ac:dyDescent="0.3">
      <c r="A44" s="33"/>
      <c r="B44" s="37" t="s">
        <v>740</v>
      </c>
      <c r="C44" s="38" t="s">
        <v>170</v>
      </c>
      <c r="D44" s="122">
        <v>2</v>
      </c>
      <c r="E44" s="226">
        <v>311.7</v>
      </c>
      <c r="F44" s="99">
        <f t="shared" si="1"/>
        <v>623.4</v>
      </c>
    </row>
    <row r="45" spans="1:6" s="69" customFormat="1" ht="12.75" customHeight="1" x14ac:dyDescent="0.3">
      <c r="A45" s="27"/>
      <c r="B45" s="28"/>
      <c r="C45" s="38"/>
      <c r="D45" s="122"/>
      <c r="E45" s="226">
        <v>0</v>
      </c>
      <c r="F45" s="99">
        <f t="shared" si="1"/>
        <v>0</v>
      </c>
    </row>
    <row r="46" spans="1:6" s="69" customFormat="1" ht="12.75" customHeight="1" x14ac:dyDescent="0.3">
      <c r="A46" s="27"/>
      <c r="B46" s="28" t="s">
        <v>171</v>
      </c>
      <c r="C46" s="225"/>
      <c r="D46" s="122"/>
      <c r="E46" s="226">
        <v>0</v>
      </c>
      <c r="F46" s="99">
        <f t="shared" si="1"/>
        <v>0</v>
      </c>
    </row>
    <row r="47" spans="1:6" s="69" customFormat="1" ht="24" x14ac:dyDescent="0.3">
      <c r="A47" s="33"/>
      <c r="B47" s="37" t="s">
        <v>741</v>
      </c>
      <c r="C47" s="35" t="s">
        <v>15</v>
      </c>
      <c r="D47" s="122">
        <v>960</v>
      </c>
      <c r="E47" s="226">
        <v>97.3</v>
      </c>
      <c r="F47" s="99">
        <f t="shared" si="1"/>
        <v>93408</v>
      </c>
    </row>
    <row r="48" spans="1:6" s="69" customFormat="1" x14ac:dyDescent="0.3">
      <c r="A48" s="33"/>
      <c r="B48" s="37" t="s">
        <v>742</v>
      </c>
      <c r="C48" s="35" t="s">
        <v>15</v>
      </c>
      <c r="D48" s="122">
        <v>130</v>
      </c>
      <c r="E48" s="226">
        <v>101.1</v>
      </c>
      <c r="F48" s="99">
        <f t="shared" si="1"/>
        <v>13143</v>
      </c>
    </row>
    <row r="49" spans="1:6" s="69" customFormat="1" x14ac:dyDescent="0.3">
      <c r="A49" s="33"/>
      <c r="B49" s="37" t="s">
        <v>743</v>
      </c>
      <c r="C49" s="35" t="s">
        <v>17</v>
      </c>
      <c r="D49" s="122">
        <v>30</v>
      </c>
      <c r="E49" s="226">
        <v>211.9</v>
      </c>
      <c r="F49" s="99">
        <f t="shared" si="1"/>
        <v>6357</v>
      </c>
    </row>
    <row r="50" spans="1:6" s="69" customFormat="1" x14ac:dyDescent="0.3">
      <c r="A50" s="33"/>
      <c r="B50" s="37" t="s">
        <v>1037</v>
      </c>
      <c r="C50" s="35" t="s">
        <v>32</v>
      </c>
      <c r="D50" s="122">
        <v>200</v>
      </c>
      <c r="E50" s="226">
        <v>152.5</v>
      </c>
      <c r="F50" s="99">
        <f t="shared" ref="F50" si="2">D50*E50</f>
        <v>30500</v>
      </c>
    </row>
    <row r="51" spans="1:6" s="69" customFormat="1" ht="12.75" customHeight="1" x14ac:dyDescent="0.3">
      <c r="A51" s="33"/>
      <c r="B51" s="37" t="s">
        <v>386</v>
      </c>
      <c r="C51" s="35" t="s">
        <v>655</v>
      </c>
      <c r="D51" s="122"/>
      <c r="E51" s="226">
        <v>0</v>
      </c>
      <c r="F51" s="99"/>
    </row>
    <row r="52" spans="1:6" s="69" customFormat="1" ht="12.75" customHeight="1" x14ac:dyDescent="0.3">
      <c r="A52" s="33"/>
      <c r="B52" s="37" t="s">
        <v>387</v>
      </c>
      <c r="C52" s="35" t="s">
        <v>655</v>
      </c>
      <c r="D52" s="122"/>
      <c r="E52" s="226">
        <v>0</v>
      </c>
      <c r="F52" s="99"/>
    </row>
    <row r="53" spans="1:6" s="69" customFormat="1" ht="12.75" customHeight="1" x14ac:dyDescent="0.3">
      <c r="A53" s="33"/>
      <c r="B53" s="37" t="s">
        <v>68</v>
      </c>
      <c r="C53" s="35" t="s">
        <v>659</v>
      </c>
      <c r="D53" s="235"/>
      <c r="E53" s="236"/>
      <c r="F53" s="99"/>
    </row>
    <row r="54" spans="1:6" s="69" customFormat="1" ht="12.75" customHeight="1" x14ac:dyDescent="0.3">
      <c r="A54" s="33"/>
      <c r="B54" s="37" t="s">
        <v>1038</v>
      </c>
      <c r="C54" s="35" t="s">
        <v>88</v>
      </c>
      <c r="D54" s="122">
        <v>1</v>
      </c>
      <c r="E54" s="226">
        <v>1594.1</v>
      </c>
      <c r="F54" s="99">
        <f t="shared" ref="F54" si="3">D54*E54</f>
        <v>1594.1</v>
      </c>
    </row>
    <row r="55" spans="1:6" s="69" customFormat="1" ht="12.75" customHeight="1" x14ac:dyDescent="0.3">
      <c r="A55" s="33"/>
      <c r="B55" s="37"/>
      <c r="C55" s="35"/>
      <c r="D55" s="122"/>
      <c r="E55" s="226">
        <v>0</v>
      </c>
      <c r="F55" s="99">
        <f t="shared" si="1"/>
        <v>0</v>
      </c>
    </row>
    <row r="56" spans="1:6" s="69" customFormat="1" ht="12.75" customHeight="1" x14ac:dyDescent="0.3">
      <c r="A56" s="27"/>
      <c r="B56" s="28" t="s">
        <v>177</v>
      </c>
      <c r="C56" s="225"/>
      <c r="D56" s="122"/>
      <c r="E56" s="226">
        <v>0</v>
      </c>
      <c r="F56" s="99">
        <f t="shared" si="1"/>
        <v>0</v>
      </c>
    </row>
    <row r="57" spans="1:6" s="69" customFormat="1" ht="12.75" customHeight="1" x14ac:dyDescent="0.3">
      <c r="A57" s="33"/>
      <c r="B57" s="37" t="s">
        <v>172</v>
      </c>
      <c r="C57" s="35" t="s">
        <v>659</v>
      </c>
      <c r="D57" s="122"/>
      <c r="E57" s="226">
        <v>0</v>
      </c>
      <c r="F57" s="99">
        <f t="shared" si="1"/>
        <v>0</v>
      </c>
    </row>
    <row r="58" spans="1:6" s="69" customFormat="1" ht="12.75" customHeight="1" x14ac:dyDescent="0.3">
      <c r="A58" s="33"/>
      <c r="B58" s="37" t="s">
        <v>150</v>
      </c>
      <c r="C58" s="35" t="s">
        <v>659</v>
      </c>
      <c r="D58" s="122"/>
      <c r="E58" s="226">
        <v>0</v>
      </c>
      <c r="F58" s="99"/>
    </row>
    <row r="59" spans="1:6" s="69" customFormat="1" x14ac:dyDescent="0.3">
      <c r="A59" s="33"/>
      <c r="B59" s="37" t="s">
        <v>744</v>
      </c>
      <c r="C59" s="35" t="s">
        <v>15</v>
      </c>
      <c r="D59" s="122">
        <v>153</v>
      </c>
      <c r="E59" s="226">
        <v>78.400000000000006</v>
      </c>
      <c r="F59" s="99">
        <f t="shared" si="1"/>
        <v>11995.2</v>
      </c>
    </row>
    <row r="60" spans="1:6" s="69" customFormat="1" ht="12.75" customHeight="1" thickBot="1" x14ac:dyDescent="0.35">
      <c r="A60" s="33"/>
      <c r="B60" s="37"/>
      <c r="C60" s="35"/>
      <c r="D60" s="124"/>
      <c r="E60" s="31">
        <v>0</v>
      </c>
      <c r="F60" s="36">
        <f t="shared" ref="F60:F95" si="4">D60*E60</f>
        <v>0</v>
      </c>
    </row>
    <row r="61" spans="1:6" s="69" customFormat="1" ht="24" customHeight="1" thickBot="1" x14ac:dyDescent="0.35">
      <c r="A61" s="39">
        <v>5</v>
      </c>
      <c r="B61" s="40" t="s">
        <v>173</v>
      </c>
      <c r="C61" s="38"/>
      <c r="D61" s="125"/>
      <c r="E61" s="31">
        <v>0</v>
      </c>
      <c r="F61" s="119">
        <f>SUBTOTAL(9,F62:F75)</f>
        <v>288709</v>
      </c>
    </row>
    <row r="62" spans="1:6" s="69" customFormat="1" ht="12.75" customHeight="1" x14ac:dyDescent="0.3">
      <c r="A62" s="27"/>
      <c r="B62" s="28" t="s">
        <v>174</v>
      </c>
      <c r="C62" s="225"/>
      <c r="D62" s="122"/>
      <c r="E62" s="226">
        <v>0</v>
      </c>
      <c r="F62" s="99">
        <f t="shared" si="4"/>
        <v>0</v>
      </c>
    </row>
    <row r="63" spans="1:6" s="69" customFormat="1" x14ac:dyDescent="0.3">
      <c r="A63" s="27"/>
      <c r="B63" s="37" t="s">
        <v>745</v>
      </c>
      <c r="C63" s="38" t="s">
        <v>15</v>
      </c>
      <c r="D63" s="122">
        <f>405+20</f>
        <v>425</v>
      </c>
      <c r="E63" s="226">
        <v>101.1</v>
      </c>
      <c r="F63" s="99">
        <f t="shared" si="4"/>
        <v>42967.5</v>
      </c>
    </row>
    <row r="64" spans="1:6" s="69" customFormat="1" x14ac:dyDescent="0.3">
      <c r="A64" s="33"/>
      <c r="B64" s="37" t="s">
        <v>743</v>
      </c>
      <c r="C64" s="35" t="s">
        <v>17</v>
      </c>
      <c r="D64" s="122">
        <f>12+4</f>
        <v>16</v>
      </c>
      <c r="E64" s="226">
        <v>301.39999999999998</v>
      </c>
      <c r="F64" s="99">
        <f t="shared" si="4"/>
        <v>4822.3999999999996</v>
      </c>
    </row>
    <row r="65" spans="1:6" s="69" customFormat="1" x14ac:dyDescent="0.3">
      <c r="A65" s="33"/>
      <c r="B65" s="37" t="s">
        <v>1037</v>
      </c>
      <c r="C65" s="35" t="s">
        <v>32</v>
      </c>
      <c r="D65" s="122">
        <v>100</v>
      </c>
      <c r="E65" s="226">
        <v>152.5</v>
      </c>
      <c r="F65" s="99">
        <f t="shared" si="4"/>
        <v>15250</v>
      </c>
    </row>
    <row r="66" spans="1:6" s="69" customFormat="1" x14ac:dyDescent="0.3">
      <c r="A66" s="27"/>
      <c r="B66" s="37" t="s">
        <v>747</v>
      </c>
      <c r="C66" s="38" t="s">
        <v>15</v>
      </c>
      <c r="D66" s="122">
        <v>743</v>
      </c>
      <c r="E66" s="226">
        <v>76.099999999999994</v>
      </c>
      <c r="F66" s="99">
        <f t="shared" si="4"/>
        <v>56542.299999999996</v>
      </c>
    </row>
    <row r="67" spans="1:6" ht="22.5" customHeight="1" x14ac:dyDescent="0.3">
      <c r="A67" s="33"/>
      <c r="B67" s="108" t="s">
        <v>1065</v>
      </c>
      <c r="C67" s="35" t="s">
        <v>32</v>
      </c>
      <c r="D67" s="122">
        <f>101+28.8</f>
        <v>129.80000000000001</v>
      </c>
      <c r="E67" s="226">
        <f>390+82</f>
        <v>472</v>
      </c>
      <c r="F67" s="99">
        <f t="shared" ref="F67" si="5">D67*E67</f>
        <v>61265.600000000006</v>
      </c>
    </row>
    <row r="68" spans="1:6" s="69" customFormat="1" x14ac:dyDescent="0.3">
      <c r="A68" s="27"/>
      <c r="B68" s="37"/>
      <c r="C68" s="225"/>
      <c r="D68" s="122"/>
      <c r="E68" s="226">
        <v>0</v>
      </c>
      <c r="F68" s="99">
        <f t="shared" si="4"/>
        <v>0</v>
      </c>
    </row>
    <row r="69" spans="1:6" s="69" customFormat="1" ht="12.75" customHeight="1" x14ac:dyDescent="0.3">
      <c r="A69" s="27"/>
      <c r="B69" s="28" t="s">
        <v>175</v>
      </c>
      <c r="C69" s="225"/>
      <c r="D69" s="122"/>
      <c r="E69" s="226">
        <v>0</v>
      </c>
      <c r="F69" s="99">
        <f t="shared" si="4"/>
        <v>0</v>
      </c>
    </row>
    <row r="70" spans="1:6" s="69" customFormat="1" x14ac:dyDescent="0.3">
      <c r="A70" s="33"/>
      <c r="B70" s="37" t="s">
        <v>1039</v>
      </c>
      <c r="C70" s="35" t="s">
        <v>15</v>
      </c>
      <c r="D70" s="122">
        <v>844</v>
      </c>
      <c r="E70" s="226">
        <v>97.3</v>
      </c>
      <c r="F70" s="99">
        <f t="shared" si="4"/>
        <v>82121.2</v>
      </c>
    </row>
    <row r="71" spans="1:6" ht="12.75" customHeight="1" x14ac:dyDescent="0.3">
      <c r="A71" s="33"/>
      <c r="B71" s="128" t="s">
        <v>1077</v>
      </c>
      <c r="C71" s="35" t="s">
        <v>15</v>
      </c>
      <c r="D71" s="122">
        <v>165</v>
      </c>
      <c r="E71" s="226">
        <v>156</v>
      </c>
      <c r="F71" s="99">
        <f>D71*E71</f>
        <v>25740</v>
      </c>
    </row>
    <row r="72" spans="1:6" s="69" customFormat="1" ht="12.75" customHeight="1" x14ac:dyDescent="0.3">
      <c r="A72" s="33"/>
      <c r="B72" s="37"/>
      <c r="C72" s="35"/>
      <c r="D72" s="122"/>
      <c r="E72" s="226">
        <v>0</v>
      </c>
      <c r="F72" s="99">
        <f t="shared" si="4"/>
        <v>0</v>
      </c>
    </row>
    <row r="73" spans="1:6" s="69" customFormat="1" ht="12.75" customHeight="1" x14ac:dyDescent="0.3">
      <c r="A73" s="33"/>
      <c r="B73" s="28" t="s">
        <v>368</v>
      </c>
      <c r="C73" s="35"/>
      <c r="D73" s="122"/>
      <c r="E73" s="226">
        <v>0</v>
      </c>
      <c r="F73" s="99">
        <f t="shared" si="4"/>
        <v>0</v>
      </c>
    </row>
    <row r="74" spans="1:6" s="69" customFormat="1" x14ac:dyDescent="0.3">
      <c r="A74" s="33"/>
      <c r="B74" s="37" t="s">
        <v>746</v>
      </c>
      <c r="C74" s="38" t="s">
        <v>655</v>
      </c>
      <c r="D74" s="122"/>
      <c r="E74" s="226">
        <v>0</v>
      </c>
      <c r="F74" s="99">
        <f t="shared" si="4"/>
        <v>0</v>
      </c>
    </row>
    <row r="75" spans="1:6" s="69" customFormat="1" ht="12.75" customHeight="1" thickBot="1" x14ac:dyDescent="0.35">
      <c r="A75" s="27"/>
      <c r="B75" s="102"/>
      <c r="C75" s="38"/>
      <c r="D75" s="124"/>
      <c r="E75" s="31">
        <v>0</v>
      </c>
      <c r="F75" s="36">
        <f t="shared" si="4"/>
        <v>0</v>
      </c>
    </row>
    <row r="76" spans="1:6" s="69" customFormat="1" ht="24" customHeight="1" thickBot="1" x14ac:dyDescent="0.35">
      <c r="A76" s="27">
        <v>6</v>
      </c>
      <c r="B76" s="28" t="s">
        <v>178</v>
      </c>
      <c r="C76" s="225"/>
      <c r="D76" s="125"/>
      <c r="E76" s="31">
        <v>0</v>
      </c>
      <c r="F76" s="119">
        <f>SUBTOTAL(9,F77:F95)</f>
        <v>54420.599999999991</v>
      </c>
    </row>
    <row r="77" spans="1:6" s="69" customFormat="1" ht="12.75" customHeight="1" x14ac:dyDescent="0.3">
      <c r="A77" s="27"/>
      <c r="B77" s="28" t="s">
        <v>179</v>
      </c>
      <c r="C77" s="225"/>
      <c r="D77" s="122"/>
      <c r="E77" s="226">
        <v>0</v>
      </c>
      <c r="F77" s="99">
        <f t="shared" si="4"/>
        <v>0</v>
      </c>
    </row>
    <row r="78" spans="1:6" s="69" customFormat="1" ht="12.75" customHeight="1" x14ac:dyDescent="0.3">
      <c r="A78" s="33"/>
      <c r="B78" s="37" t="s">
        <v>1041</v>
      </c>
      <c r="C78" s="38" t="s">
        <v>88</v>
      </c>
      <c r="D78" s="122">
        <v>1</v>
      </c>
      <c r="E78" s="226">
        <v>2774.8</v>
      </c>
      <c r="F78" s="99">
        <f t="shared" si="4"/>
        <v>2774.8</v>
      </c>
    </row>
    <row r="79" spans="1:6" s="69" customFormat="1" ht="12.75" customHeight="1" x14ac:dyDescent="0.3">
      <c r="A79" s="33"/>
      <c r="B79" s="37"/>
      <c r="C79" s="35"/>
      <c r="D79" s="122"/>
      <c r="E79" s="226">
        <v>0</v>
      </c>
      <c r="F79" s="99">
        <f t="shared" si="4"/>
        <v>0</v>
      </c>
    </row>
    <row r="80" spans="1:6" s="69" customFormat="1" ht="12.75" customHeight="1" x14ac:dyDescent="0.3">
      <c r="A80" s="27"/>
      <c r="B80" s="28" t="s">
        <v>180</v>
      </c>
      <c r="C80" s="225"/>
      <c r="D80" s="122"/>
      <c r="E80" s="226">
        <v>0</v>
      </c>
      <c r="F80" s="99">
        <f t="shared" si="4"/>
        <v>0</v>
      </c>
    </row>
    <row r="81" spans="1:6" s="69" customFormat="1" ht="12.75" customHeight="1" x14ac:dyDescent="0.3">
      <c r="A81" s="33"/>
      <c r="B81" s="37" t="s">
        <v>1040</v>
      </c>
      <c r="C81" s="38" t="s">
        <v>32</v>
      </c>
      <c r="D81" s="122">
        <v>63</v>
      </c>
      <c r="E81" s="226">
        <v>91.5</v>
      </c>
      <c r="F81" s="99">
        <f t="shared" ref="F81" si="6">D81*E81</f>
        <v>5764.5</v>
      </c>
    </row>
    <row r="82" spans="1:6" s="69" customFormat="1" ht="12.75" customHeight="1" x14ac:dyDescent="0.3">
      <c r="A82" s="33"/>
      <c r="B82" s="37" t="s">
        <v>181</v>
      </c>
      <c r="C82" s="38" t="s">
        <v>88</v>
      </c>
      <c r="D82" s="122">
        <v>1</v>
      </c>
      <c r="E82" s="226">
        <v>1518.3</v>
      </c>
      <c r="F82" s="99">
        <f t="shared" si="4"/>
        <v>1518.3</v>
      </c>
    </row>
    <row r="83" spans="1:6" s="69" customFormat="1" ht="12.75" customHeight="1" x14ac:dyDescent="0.3">
      <c r="A83" s="33"/>
      <c r="B83" s="37" t="s">
        <v>182</v>
      </c>
      <c r="C83" s="35" t="s">
        <v>88</v>
      </c>
      <c r="D83" s="122">
        <v>1</v>
      </c>
      <c r="E83" s="226">
        <v>837.1</v>
      </c>
      <c r="F83" s="99">
        <f t="shared" si="4"/>
        <v>837.1</v>
      </c>
    </row>
    <row r="84" spans="1:6" s="69" customFormat="1" ht="12.75" customHeight="1" x14ac:dyDescent="0.3">
      <c r="A84" s="33"/>
      <c r="B84" s="37" t="s">
        <v>183</v>
      </c>
      <c r="C84" s="38" t="s">
        <v>88</v>
      </c>
      <c r="D84" s="122">
        <v>4</v>
      </c>
      <c r="E84" s="226">
        <v>1356.3</v>
      </c>
      <c r="F84" s="99">
        <f t="shared" si="4"/>
        <v>5425.2</v>
      </c>
    </row>
    <row r="85" spans="1:6" s="69" customFormat="1" ht="12.75" customHeight="1" x14ac:dyDescent="0.3">
      <c r="A85" s="33"/>
      <c r="B85" s="37" t="s">
        <v>1042</v>
      </c>
      <c r="C85" s="38" t="s">
        <v>88</v>
      </c>
      <c r="D85" s="122">
        <v>1</v>
      </c>
      <c r="E85" s="226">
        <v>10311.700000000001</v>
      </c>
      <c r="F85" s="99">
        <f t="shared" si="4"/>
        <v>10311.700000000001</v>
      </c>
    </row>
    <row r="86" spans="1:6" s="69" customFormat="1" ht="12.75" customHeight="1" x14ac:dyDescent="0.3">
      <c r="A86" s="33"/>
      <c r="B86" s="37" t="s">
        <v>16</v>
      </c>
      <c r="C86" s="38" t="s">
        <v>655</v>
      </c>
      <c r="D86" s="122"/>
      <c r="E86" s="226">
        <v>0</v>
      </c>
      <c r="F86" s="99">
        <f t="shared" si="4"/>
        <v>0</v>
      </c>
    </row>
    <row r="87" spans="1:6" s="69" customFormat="1" ht="12.75" customHeight="1" x14ac:dyDescent="0.3">
      <c r="A87" s="33"/>
      <c r="B87" s="37" t="s">
        <v>370</v>
      </c>
      <c r="C87" s="38" t="s">
        <v>655</v>
      </c>
      <c r="D87" s="122"/>
      <c r="E87" s="226"/>
      <c r="F87" s="99"/>
    </row>
    <row r="88" spans="1:6" s="69" customFormat="1" ht="12.75" customHeight="1" x14ac:dyDescent="0.3">
      <c r="A88" s="33"/>
      <c r="B88" s="37" t="s">
        <v>371</v>
      </c>
      <c r="C88" s="38" t="s">
        <v>655</v>
      </c>
      <c r="D88" s="122"/>
      <c r="E88" s="226"/>
      <c r="F88" s="99"/>
    </row>
    <row r="89" spans="1:6" s="69" customFormat="1" ht="12.75" customHeight="1" x14ac:dyDescent="0.3">
      <c r="A89" s="33"/>
      <c r="B89" s="37" t="s">
        <v>184</v>
      </c>
      <c r="C89" s="38" t="s">
        <v>655</v>
      </c>
      <c r="D89" s="122"/>
      <c r="E89" s="226">
        <v>0</v>
      </c>
      <c r="F89" s="99">
        <f t="shared" ref="F89:F91" si="7">D89*E89</f>
        <v>0</v>
      </c>
    </row>
    <row r="90" spans="1:6" s="69" customFormat="1" ht="12.75" customHeight="1" x14ac:dyDescent="0.3">
      <c r="A90" s="39"/>
      <c r="B90" s="34" t="s">
        <v>140</v>
      </c>
      <c r="C90" s="38" t="s">
        <v>655</v>
      </c>
      <c r="D90" s="122"/>
      <c r="E90" s="226">
        <v>0</v>
      </c>
      <c r="F90" s="99">
        <f t="shared" ref="F90" si="8">D90*E90</f>
        <v>0</v>
      </c>
    </row>
    <row r="91" spans="1:6" s="69" customFormat="1" ht="12.75" customHeight="1" x14ac:dyDescent="0.3">
      <c r="A91" s="39"/>
      <c r="B91" s="34" t="s">
        <v>1043</v>
      </c>
      <c r="C91" s="38" t="s">
        <v>88</v>
      </c>
      <c r="D91" s="122">
        <v>1</v>
      </c>
      <c r="E91" s="226">
        <v>7581.6</v>
      </c>
      <c r="F91" s="99">
        <f t="shared" si="7"/>
        <v>7581.6</v>
      </c>
    </row>
    <row r="92" spans="1:6" s="69" customFormat="1" ht="12.75" customHeight="1" x14ac:dyDescent="0.3">
      <c r="A92" s="39"/>
      <c r="B92" s="34" t="s">
        <v>289</v>
      </c>
      <c r="C92" s="38" t="s">
        <v>15</v>
      </c>
      <c r="D92" s="122">
        <v>100</v>
      </c>
      <c r="E92" s="226">
        <v>17.8</v>
      </c>
      <c r="F92" s="99">
        <f t="shared" ref="F92" si="9">D92*E92</f>
        <v>1780</v>
      </c>
    </row>
    <row r="93" spans="1:6" s="69" customFormat="1" ht="12.75" customHeight="1" x14ac:dyDescent="0.3">
      <c r="A93" s="39"/>
      <c r="B93" s="34" t="s">
        <v>290</v>
      </c>
      <c r="C93" s="38" t="s">
        <v>659</v>
      </c>
      <c r="D93" s="122"/>
      <c r="E93" s="226">
        <v>0</v>
      </c>
      <c r="F93" s="99"/>
    </row>
    <row r="94" spans="1:6" s="69" customFormat="1" ht="12.75" customHeight="1" x14ac:dyDescent="0.3">
      <c r="A94" s="27"/>
      <c r="B94" s="37" t="s">
        <v>748</v>
      </c>
      <c r="C94" s="38" t="s">
        <v>15</v>
      </c>
      <c r="D94" s="122">
        <f>108+14.2+63</f>
        <v>185.2</v>
      </c>
      <c r="E94" s="226">
        <v>99.5</v>
      </c>
      <c r="F94" s="99">
        <f t="shared" si="4"/>
        <v>18427.399999999998</v>
      </c>
    </row>
    <row r="95" spans="1:6" s="69" customFormat="1" ht="12.75" customHeight="1" thickBot="1" x14ac:dyDescent="0.35">
      <c r="A95" s="33"/>
      <c r="B95" s="104"/>
      <c r="C95" s="35"/>
      <c r="D95" s="124"/>
      <c r="E95" s="31">
        <v>0</v>
      </c>
      <c r="F95" s="36">
        <f t="shared" si="4"/>
        <v>0</v>
      </c>
    </row>
    <row r="96" spans="1:6" s="69" customFormat="1" ht="24" customHeight="1" thickBot="1" x14ac:dyDescent="0.35">
      <c r="A96" s="39">
        <v>7</v>
      </c>
      <c r="B96" s="112" t="s">
        <v>291</v>
      </c>
      <c r="C96" s="35"/>
      <c r="D96" s="125"/>
      <c r="E96" s="31">
        <v>0</v>
      </c>
      <c r="F96" s="119">
        <f>SUBTOTAL(9,F97:F99)</f>
        <v>0</v>
      </c>
    </row>
    <row r="97" spans="1:6" s="69" customFormat="1" ht="12.75" customHeight="1" x14ac:dyDescent="0.3">
      <c r="A97" s="33"/>
      <c r="B97" s="104" t="s">
        <v>185</v>
      </c>
      <c r="C97" s="35" t="s">
        <v>655</v>
      </c>
      <c r="D97" s="124"/>
      <c r="E97" s="31">
        <v>0</v>
      </c>
      <c r="F97" s="36">
        <f t="shared" ref="F97:F118" si="10">D97*E97</f>
        <v>0</v>
      </c>
    </row>
    <row r="98" spans="1:6" s="69" customFormat="1" ht="12.75" customHeight="1" x14ac:dyDescent="0.3">
      <c r="A98" s="33"/>
      <c r="B98" s="104" t="s">
        <v>292</v>
      </c>
      <c r="C98" s="35" t="s">
        <v>655</v>
      </c>
      <c r="D98" s="124"/>
      <c r="E98" s="31">
        <v>0</v>
      </c>
      <c r="F98" s="36"/>
    </row>
    <row r="99" spans="1:6" s="69" customFormat="1" ht="12.75" customHeight="1" thickBot="1" x14ac:dyDescent="0.35">
      <c r="A99" s="33"/>
      <c r="B99" s="104"/>
      <c r="C99" s="35"/>
      <c r="D99" s="124"/>
      <c r="E99" s="31">
        <v>0</v>
      </c>
      <c r="F99" s="36">
        <f t="shared" si="10"/>
        <v>0</v>
      </c>
    </row>
    <row r="100" spans="1:6" s="69" customFormat="1" ht="24" customHeight="1" thickBot="1" x14ac:dyDescent="0.35">
      <c r="A100" s="39">
        <v>8</v>
      </c>
      <c r="B100" s="112" t="s">
        <v>293</v>
      </c>
      <c r="C100" s="38"/>
      <c r="D100" s="125"/>
      <c r="E100" s="31">
        <v>0</v>
      </c>
      <c r="F100" s="119">
        <f>SUBTOTAL(9,F101:F111)</f>
        <v>0</v>
      </c>
    </row>
    <row r="101" spans="1:6" s="69" customFormat="1" ht="12.75" customHeight="1" x14ac:dyDescent="0.3">
      <c r="A101" s="33"/>
      <c r="B101" s="108" t="s">
        <v>294</v>
      </c>
      <c r="C101" s="35" t="s">
        <v>655</v>
      </c>
      <c r="D101" s="124"/>
      <c r="E101" s="31">
        <v>0</v>
      </c>
      <c r="F101" s="36">
        <f t="shared" si="10"/>
        <v>0</v>
      </c>
    </row>
    <row r="102" spans="1:6" ht="12.75" customHeight="1" x14ac:dyDescent="0.3">
      <c r="A102" s="33"/>
      <c r="B102" s="104" t="s">
        <v>295</v>
      </c>
      <c r="C102" s="35" t="s">
        <v>15</v>
      </c>
      <c r="D102" s="124"/>
      <c r="E102" s="31">
        <v>17.600000000000001</v>
      </c>
      <c r="F102" s="36">
        <f t="shared" si="10"/>
        <v>0</v>
      </c>
    </row>
    <row r="103" spans="1:6" ht="12.75" customHeight="1" x14ac:dyDescent="0.3">
      <c r="A103" s="33"/>
      <c r="B103" s="104" t="s">
        <v>296</v>
      </c>
      <c r="C103" s="35" t="s">
        <v>32</v>
      </c>
      <c r="D103" s="124"/>
      <c r="E103" s="31">
        <v>140.4</v>
      </c>
      <c r="F103" s="36">
        <f t="shared" si="10"/>
        <v>0</v>
      </c>
    </row>
    <row r="104" spans="1:6" ht="27.75" customHeight="1" x14ac:dyDescent="0.3">
      <c r="A104" s="33"/>
      <c r="B104" s="37" t="s">
        <v>749</v>
      </c>
      <c r="C104" s="38" t="s">
        <v>15</v>
      </c>
      <c r="D104" s="124"/>
      <c r="E104" s="31">
        <v>76.099999999999994</v>
      </c>
      <c r="F104" s="36">
        <f t="shared" si="10"/>
        <v>0</v>
      </c>
    </row>
    <row r="105" spans="1:6" ht="17.25" customHeight="1" x14ac:dyDescent="0.3">
      <c r="A105" s="33"/>
      <c r="B105" s="37" t="s">
        <v>365</v>
      </c>
      <c r="C105" s="38" t="s">
        <v>15</v>
      </c>
      <c r="D105" s="124"/>
      <c r="E105" s="31">
        <v>58.5</v>
      </c>
      <c r="F105" s="36">
        <f t="shared" si="10"/>
        <v>0</v>
      </c>
    </row>
    <row r="106" spans="1:6" ht="17.25" customHeight="1" x14ac:dyDescent="0.3">
      <c r="A106" s="33"/>
      <c r="B106" s="37" t="s">
        <v>366</v>
      </c>
      <c r="C106" s="38" t="s">
        <v>15</v>
      </c>
      <c r="D106" s="124"/>
      <c r="E106" s="31">
        <v>17.600000000000001</v>
      </c>
      <c r="F106" s="36">
        <f t="shared" si="10"/>
        <v>0</v>
      </c>
    </row>
    <row r="107" spans="1:6" ht="17.25" customHeight="1" x14ac:dyDescent="0.3">
      <c r="A107" s="33"/>
      <c r="B107" s="37" t="s">
        <v>297</v>
      </c>
      <c r="C107" s="38" t="s">
        <v>32</v>
      </c>
      <c r="D107" s="124"/>
      <c r="E107" s="31">
        <v>52.7</v>
      </c>
      <c r="F107" s="36">
        <f t="shared" si="10"/>
        <v>0</v>
      </c>
    </row>
    <row r="108" spans="1:6" ht="15" customHeight="1" x14ac:dyDescent="0.3">
      <c r="A108" s="33"/>
      <c r="B108" s="37" t="s">
        <v>367</v>
      </c>
      <c r="C108" s="38" t="s">
        <v>88</v>
      </c>
      <c r="D108" s="124"/>
      <c r="E108" s="31">
        <v>1755</v>
      </c>
      <c r="F108" s="36">
        <f t="shared" si="10"/>
        <v>0</v>
      </c>
    </row>
    <row r="109" spans="1:6" s="69" customFormat="1" ht="12.75" customHeight="1" x14ac:dyDescent="0.3">
      <c r="A109" s="33"/>
      <c r="B109" s="104" t="s">
        <v>525</v>
      </c>
      <c r="C109" s="35" t="s">
        <v>88</v>
      </c>
      <c r="D109" s="127"/>
      <c r="E109" s="31">
        <v>4095</v>
      </c>
      <c r="F109" s="36">
        <f t="shared" ref="F109" si="11">D109*E109</f>
        <v>0</v>
      </c>
    </row>
    <row r="110" spans="1:6" s="69" customFormat="1" ht="12.75" customHeight="1" x14ac:dyDescent="0.3">
      <c r="A110" s="33"/>
      <c r="B110" s="104" t="s">
        <v>526</v>
      </c>
      <c r="C110" s="35" t="s">
        <v>88</v>
      </c>
      <c r="D110" s="127"/>
      <c r="E110" s="31">
        <v>2925</v>
      </c>
      <c r="F110" s="36">
        <f t="shared" ref="F110" si="12">D110*E110</f>
        <v>0</v>
      </c>
    </row>
    <row r="111" spans="1:6" s="69" customFormat="1" ht="12.75" customHeight="1" thickBot="1" x14ac:dyDescent="0.35">
      <c r="A111" s="33"/>
      <c r="B111" s="104"/>
      <c r="C111" s="35"/>
      <c r="D111" s="125"/>
      <c r="E111" s="31">
        <v>0</v>
      </c>
      <c r="F111" s="36">
        <f t="shared" si="10"/>
        <v>0</v>
      </c>
    </row>
    <row r="112" spans="1:6" s="69" customFormat="1" ht="24" customHeight="1" thickBot="1" x14ac:dyDescent="0.35">
      <c r="A112" s="39">
        <v>9</v>
      </c>
      <c r="B112" s="106" t="s">
        <v>298</v>
      </c>
      <c r="C112" s="38"/>
      <c r="D112" s="127"/>
      <c r="E112" s="31">
        <v>0</v>
      </c>
      <c r="F112" s="119">
        <f>SUBTOTAL(9,F113:F119)</f>
        <v>0</v>
      </c>
    </row>
    <row r="113" spans="1:6" s="69" customFormat="1" ht="12.75" customHeight="1" x14ac:dyDescent="0.3">
      <c r="A113" s="33"/>
      <c r="B113" s="104" t="s">
        <v>299</v>
      </c>
      <c r="C113" s="35" t="s">
        <v>88</v>
      </c>
      <c r="D113" s="127"/>
      <c r="E113" s="31">
        <v>292.5</v>
      </c>
      <c r="F113" s="36">
        <f t="shared" si="10"/>
        <v>0</v>
      </c>
    </row>
    <row r="114" spans="1:6" s="69" customFormat="1" ht="12.75" customHeight="1" x14ac:dyDescent="0.3">
      <c r="A114" s="33"/>
      <c r="B114" s="104" t="s">
        <v>734</v>
      </c>
      <c r="C114" s="35" t="s">
        <v>88</v>
      </c>
      <c r="D114" s="127"/>
      <c r="E114" s="31">
        <v>497.3</v>
      </c>
      <c r="F114" s="36">
        <f t="shared" si="10"/>
        <v>0</v>
      </c>
    </row>
    <row r="115" spans="1:6" s="69" customFormat="1" ht="12.75" customHeight="1" x14ac:dyDescent="0.3">
      <c r="A115" s="33"/>
      <c r="B115" s="104" t="s">
        <v>301</v>
      </c>
      <c r="C115" s="35" t="s">
        <v>88</v>
      </c>
      <c r="D115" s="127"/>
      <c r="E115" s="31">
        <v>2925</v>
      </c>
      <c r="F115" s="36">
        <f t="shared" si="10"/>
        <v>0</v>
      </c>
    </row>
    <row r="116" spans="1:6" s="69" customFormat="1" ht="12.75" customHeight="1" x14ac:dyDescent="0.3">
      <c r="A116" s="33"/>
      <c r="B116" s="104" t="s">
        <v>300</v>
      </c>
      <c r="C116" s="35" t="s">
        <v>32</v>
      </c>
      <c r="D116" s="127"/>
      <c r="E116" s="31">
        <v>0</v>
      </c>
      <c r="F116" s="36">
        <f t="shared" si="10"/>
        <v>0</v>
      </c>
    </row>
    <row r="117" spans="1:6" s="69" customFormat="1" ht="12.75" customHeight="1" x14ac:dyDescent="0.3">
      <c r="A117" s="33"/>
      <c r="B117" s="104" t="s">
        <v>302</v>
      </c>
      <c r="C117" s="35" t="s">
        <v>88</v>
      </c>
      <c r="D117" s="127"/>
      <c r="E117" s="31">
        <v>409.5</v>
      </c>
      <c r="F117" s="36">
        <f t="shared" si="10"/>
        <v>0</v>
      </c>
    </row>
    <row r="118" spans="1:6" s="69" customFormat="1" ht="24" x14ac:dyDescent="0.3">
      <c r="A118" s="33"/>
      <c r="B118" s="104" t="s">
        <v>527</v>
      </c>
      <c r="C118" s="35" t="s">
        <v>88</v>
      </c>
      <c r="D118" s="127"/>
      <c r="E118" s="31">
        <v>8775</v>
      </c>
      <c r="F118" s="36">
        <f t="shared" si="10"/>
        <v>0</v>
      </c>
    </row>
    <row r="119" spans="1:6" s="69" customFormat="1" x14ac:dyDescent="0.3">
      <c r="A119" s="33"/>
      <c r="B119" s="104" t="s">
        <v>545</v>
      </c>
      <c r="C119" s="35" t="s">
        <v>15</v>
      </c>
      <c r="D119" s="127"/>
      <c r="E119" s="31">
        <v>93.6</v>
      </c>
      <c r="F119" s="36"/>
    </row>
    <row r="120" spans="1:6" ht="12.75" customHeight="1" thickBot="1" x14ac:dyDescent="0.35">
      <c r="A120" s="129"/>
      <c r="B120" s="130"/>
      <c r="C120" s="131"/>
      <c r="D120" s="132"/>
      <c r="E120" s="133"/>
      <c r="F120" s="134"/>
    </row>
    <row r="121" spans="1:6" ht="15" customHeight="1" thickTop="1" thickBot="1" x14ac:dyDescent="0.35">
      <c r="A121" s="53"/>
      <c r="B121" s="22"/>
      <c r="C121" s="59"/>
      <c r="D121" s="135"/>
      <c r="E121" s="31"/>
      <c r="F121" s="36"/>
    </row>
    <row r="122" spans="1:6" s="69" customFormat="1" ht="15" customHeight="1" thickBot="1" x14ac:dyDescent="0.35">
      <c r="A122" s="53"/>
      <c r="B122" s="58" t="s">
        <v>306</v>
      </c>
      <c r="C122" s="59"/>
      <c r="D122" s="60"/>
      <c r="E122" s="61"/>
      <c r="F122" s="62">
        <f>SUBTOTAL(9,F4:F120)</f>
        <v>763226.83799999999</v>
      </c>
    </row>
    <row r="123" spans="1:6" s="69" customFormat="1" ht="15" customHeight="1" thickBot="1" x14ac:dyDescent="0.35">
      <c r="A123" s="53"/>
      <c r="B123" s="58"/>
      <c r="C123" s="59"/>
      <c r="D123" s="60"/>
      <c r="E123" s="61"/>
      <c r="F123" s="63"/>
    </row>
    <row r="124" spans="1:6" s="69" customFormat="1" ht="15" customHeight="1" thickBot="1" x14ac:dyDescent="0.35">
      <c r="A124" s="53"/>
      <c r="B124" s="58" t="s">
        <v>393</v>
      </c>
      <c r="C124" s="59"/>
      <c r="D124" s="60"/>
      <c r="E124" s="61"/>
      <c r="F124" s="62">
        <f>+F122*0.2</f>
        <v>152645.3676</v>
      </c>
    </row>
    <row r="125" spans="1:6" s="69" customFormat="1" ht="15" customHeight="1" thickBot="1" x14ac:dyDescent="0.35">
      <c r="A125" s="53"/>
      <c r="B125" s="58"/>
      <c r="C125" s="59"/>
      <c r="D125" s="60"/>
      <c r="E125" s="61"/>
      <c r="F125" s="63"/>
    </row>
    <row r="126" spans="1:6" s="69" customFormat="1" ht="15" customHeight="1" thickBot="1" x14ac:dyDescent="0.35">
      <c r="A126" s="64"/>
      <c r="B126" s="65" t="s">
        <v>12</v>
      </c>
      <c r="C126" s="66"/>
      <c r="D126" s="67"/>
      <c r="E126" s="68"/>
      <c r="F126" s="62">
        <f>+F122+F124</f>
        <v>915872.20559999999</v>
      </c>
    </row>
  </sheetData>
  <mergeCells count="4">
    <mergeCell ref="A3:B3"/>
    <mergeCell ref="B1:B2"/>
    <mergeCell ref="D2:F2"/>
    <mergeCell ref="D1:F1"/>
  </mergeCells>
  <printOptions horizontalCentered="1"/>
  <pageMargins left="0.31496062992125984" right="0.31496062992125984" top="0.74803149606299213" bottom="0.35433070866141736" header="0.31496062992125984" footer="0.31496062992125984"/>
  <pageSetup paperSize="9" fitToHeight="0" orientation="portrait" r:id="rId1"/>
  <headerFooter>
    <oddHeader>&amp;LCH LE VINATIER&amp;CCCAEM
BATIMENTS  332&amp;RGROUPEMENT CITINEA - MAJ APS 15/09/22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29</vt:i4>
      </vt:variant>
    </vt:vector>
  </HeadingPairs>
  <TitlesOfParts>
    <vt:vector size="54" baseType="lpstr">
      <vt:lpstr>Pdg NE 02</vt:lpstr>
      <vt:lpstr>PREAMBULE</vt:lpstr>
      <vt:lpstr>Synthese par lots</vt:lpstr>
      <vt:lpstr>Synthese par composants</vt:lpstr>
      <vt:lpstr>1 - DESAM</vt:lpstr>
      <vt:lpstr>2 -TP DR</vt:lpstr>
      <vt:lpstr>3-TERR</vt:lpstr>
      <vt:lpstr>4-DEMOL</vt:lpstr>
      <vt:lpstr>5-GO</vt:lpstr>
      <vt:lpstr>6-CHARP COUV</vt:lpstr>
      <vt:lpstr>7-ETAN</vt:lpstr>
      <vt:lpstr>8-FAC</vt:lpstr>
      <vt:lpstr>9-MEXT</vt:lpstr>
      <vt:lpstr>10-MET</vt:lpstr>
      <vt:lpstr>11- MINT</vt:lpstr>
      <vt:lpstr>12-CLOI FP</vt:lpstr>
      <vt:lpstr>13-SSOU</vt:lpstr>
      <vt:lpstr>14-CARR</vt:lpstr>
      <vt:lpstr>15.1-PLOM</vt:lpstr>
      <vt:lpstr>15.2-CVC</vt:lpstr>
      <vt:lpstr>16-FM</vt:lpstr>
      <vt:lpstr>17-ELEC</vt:lpstr>
      <vt:lpstr>18-RAIL</vt:lpstr>
      <vt:lpstr>19-VRD</vt:lpstr>
      <vt:lpstr>20-EV CLOTURES </vt:lpstr>
      <vt:lpstr>'1 - DESAM'!Impression_des_titres</vt:lpstr>
      <vt:lpstr>'10-MET'!Impression_des_titres</vt:lpstr>
      <vt:lpstr>'11- MINT'!Impression_des_titres</vt:lpstr>
      <vt:lpstr>'12-CLOI FP'!Impression_des_titres</vt:lpstr>
      <vt:lpstr>'13-SSOU'!Impression_des_titres</vt:lpstr>
      <vt:lpstr>'14-CARR'!Impression_des_titres</vt:lpstr>
      <vt:lpstr>'15.1-PLOM'!Impression_des_titres</vt:lpstr>
      <vt:lpstr>'15.2-CVC'!Impression_des_titres</vt:lpstr>
      <vt:lpstr>'16-FM'!Impression_des_titres</vt:lpstr>
      <vt:lpstr>'17-ELEC'!Impression_des_titres</vt:lpstr>
      <vt:lpstr>'18-RAIL'!Impression_des_titres</vt:lpstr>
      <vt:lpstr>'19-VRD'!Impression_des_titres</vt:lpstr>
      <vt:lpstr>'2 -TP DR'!Impression_des_titres</vt:lpstr>
      <vt:lpstr>'20-EV CLOTURES '!Impression_des_titres</vt:lpstr>
      <vt:lpstr>'3-TERR'!Impression_des_titres</vt:lpstr>
      <vt:lpstr>'4-DEMOL'!Impression_des_titres</vt:lpstr>
      <vt:lpstr>'5-GO'!Impression_des_titres</vt:lpstr>
      <vt:lpstr>'6-CHARP COUV'!Impression_des_titres</vt:lpstr>
      <vt:lpstr>'7-ETAN'!Impression_des_titres</vt:lpstr>
      <vt:lpstr>'8-FAC'!Impression_des_titres</vt:lpstr>
      <vt:lpstr>'9-MEXT'!Impression_des_titres</vt:lpstr>
      <vt:lpstr>'1 - DESAM'!Zone_d_impression</vt:lpstr>
      <vt:lpstr>'2 -TP DR'!Zone_d_impression</vt:lpstr>
      <vt:lpstr>'3-TERR'!Zone_d_impression</vt:lpstr>
      <vt:lpstr>'4-DEMOL'!Zone_d_impression</vt:lpstr>
      <vt:lpstr>'6-CHARP COUV'!Zone_d_impression</vt:lpstr>
      <vt:lpstr>PREAMBULE!Zone_d_impression</vt:lpstr>
      <vt:lpstr>'Synthese par composants'!Zone_d_impression</vt:lpstr>
      <vt:lpstr>'Synthese par lots'!Zone_d_impression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3SCONCEPT</dc:creator>
  <cp:lastModifiedBy>BUISSON Sylvain</cp:lastModifiedBy>
  <cp:lastPrinted>2022-09-15T09:57:42Z</cp:lastPrinted>
  <dcterms:created xsi:type="dcterms:W3CDTF">2015-10-29T09:22:24Z</dcterms:created>
  <dcterms:modified xsi:type="dcterms:W3CDTF">2022-12-06T18:03:45Z</dcterms:modified>
</cp:coreProperties>
</file>